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mc:AlternateContent xmlns:mc="http://schemas.openxmlformats.org/markup-compatibility/2006">
    <mc:Choice Requires="x15">
      <x15ac:absPath xmlns:x15ac="http://schemas.microsoft.com/office/spreadsheetml/2010/11/ac" url="\\IHOBEVNAS\bz\agoyarrola\GUIA TASAS DE RESIDUOS\"/>
    </mc:Choice>
  </mc:AlternateContent>
  <xr:revisionPtr revIDLastSave="0" documentId="13_ncr:1_{07055617-14A2-4AD0-9D54-5209B7C71F98}" xr6:coauthVersionLast="47" xr6:coauthVersionMax="47" xr10:uidLastSave="{00000000-0000-0000-0000-000000000000}"/>
  <bookViews>
    <workbookView xWindow="-120" yWindow="-120" windowWidth="29040" windowHeight="15840" tabRatio="901" xr2:uid="{00000000-000D-0000-FFFF-FFFF00000000}"/>
  </bookViews>
  <sheets>
    <sheet name="COSTES E INGRE.-KOS.ETA.DIRUSAR" sheetId="5" r:id="rId1"/>
    <sheet name="DATOS GENERALES-DATU OROKORRAK" sheetId="1" r:id="rId2"/>
    <sheet name="Viviendas-Etxebizitzak" sheetId="10" r:id="rId3"/>
    <sheet name="Industria" sheetId="11" r:id="rId4"/>
    <sheet name="Servicios-Zerbitzuak" sheetId="12" r:id="rId5"/>
    <sheet name="Anexo1.TablaServiciosExtendida"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7" i="12" l="1"/>
  <c r="E113" i="12"/>
  <c r="E6" i="12"/>
  <c r="E7" i="12"/>
  <c r="E37" i="12" s="1"/>
  <c r="E59" i="11"/>
  <c r="E118" i="11"/>
  <c r="E84" i="11"/>
  <c r="C9" i="1"/>
  <c r="E91" i="10" s="1"/>
  <c r="C31" i="1"/>
  <c r="C30" i="1"/>
  <c r="C29" i="1"/>
  <c r="E153" i="10"/>
  <c r="E118" i="10"/>
  <c r="E84" i="10"/>
  <c r="E87" i="10" s="1"/>
  <c r="E36" i="10"/>
  <c r="E45" i="10"/>
  <c r="E85" i="10" l="1"/>
  <c r="G50" i="11"/>
  <c r="F50" i="11"/>
  <c r="G47" i="11"/>
  <c r="G48" i="11" s="1"/>
  <c r="F47" i="11"/>
  <c r="F48" i="11" s="1"/>
  <c r="C47" i="11"/>
  <c r="K71" i="12" l="1"/>
  <c r="L71" i="12"/>
  <c r="M71" i="12"/>
  <c r="K72" i="12"/>
  <c r="L72" i="12"/>
  <c r="M72" i="12"/>
  <c r="K73" i="12"/>
  <c r="L73" i="12"/>
  <c r="M73" i="12"/>
  <c r="K74" i="12"/>
  <c r="L74" i="12"/>
  <c r="M74" i="12"/>
  <c r="K75" i="12"/>
  <c r="L75" i="12"/>
  <c r="M75" i="12"/>
  <c r="K76" i="12"/>
  <c r="L76" i="12"/>
  <c r="M76" i="12"/>
  <c r="K77" i="12"/>
  <c r="L77" i="12"/>
  <c r="M77" i="12"/>
  <c r="K78" i="12"/>
  <c r="L78" i="12"/>
  <c r="M78" i="12"/>
  <c r="K79" i="12"/>
  <c r="L79" i="12"/>
  <c r="M79" i="12"/>
  <c r="K80" i="12"/>
  <c r="L80" i="12"/>
  <c r="M80" i="12"/>
  <c r="K81" i="12"/>
  <c r="L81" i="12"/>
  <c r="M81" i="12"/>
  <c r="K82" i="12"/>
  <c r="L82" i="12"/>
  <c r="M82" i="12"/>
  <c r="K83" i="12"/>
  <c r="L83" i="12"/>
  <c r="M83" i="12"/>
  <c r="K84" i="12"/>
  <c r="L84" i="12"/>
  <c r="M84" i="12"/>
  <c r="K85" i="12"/>
  <c r="L85" i="12"/>
  <c r="M85" i="12"/>
  <c r="K86" i="12"/>
  <c r="L86" i="12"/>
  <c r="M86" i="12"/>
  <c r="K87" i="12"/>
  <c r="L87" i="12"/>
  <c r="M87" i="12"/>
  <c r="K88" i="12"/>
  <c r="L88" i="12"/>
  <c r="M88" i="12"/>
  <c r="K89" i="12"/>
  <c r="L89" i="12"/>
  <c r="M89" i="12"/>
  <c r="K90" i="12"/>
  <c r="L90" i="12"/>
  <c r="M90" i="12"/>
  <c r="K91" i="12"/>
  <c r="L91" i="12"/>
  <c r="M91" i="12"/>
  <c r="K92" i="12"/>
  <c r="L92" i="12"/>
  <c r="M92" i="12"/>
  <c r="K93" i="12"/>
  <c r="L93" i="12"/>
  <c r="M93" i="12"/>
  <c r="K94" i="12"/>
  <c r="L94" i="12"/>
  <c r="M94" i="12"/>
  <c r="G127" i="13" l="1"/>
  <c r="H127" i="13"/>
  <c r="I127" i="13"/>
  <c r="J127" i="13"/>
  <c r="K127" i="13"/>
  <c r="L127" i="13"/>
  <c r="M127" i="13"/>
  <c r="N127" i="13"/>
  <c r="F127" i="13"/>
  <c r="G123" i="13"/>
  <c r="H123" i="13"/>
  <c r="I123" i="13"/>
  <c r="J123" i="13"/>
  <c r="K123" i="13"/>
  <c r="L123" i="13"/>
  <c r="M123" i="13"/>
  <c r="N123" i="13"/>
  <c r="F123" i="13"/>
  <c r="G107" i="13"/>
  <c r="H107" i="13"/>
  <c r="I107" i="13"/>
  <c r="J107" i="13"/>
  <c r="K107" i="13"/>
  <c r="L107" i="13"/>
  <c r="M107" i="13"/>
  <c r="N107" i="13"/>
  <c r="G110" i="13"/>
  <c r="H110" i="13"/>
  <c r="I110" i="13"/>
  <c r="J110" i="13"/>
  <c r="K110" i="13"/>
  <c r="L110" i="13"/>
  <c r="M110" i="13"/>
  <c r="N110" i="13"/>
  <c r="G113" i="13"/>
  <c r="H113" i="13"/>
  <c r="I113" i="13"/>
  <c r="J113" i="13"/>
  <c r="K113" i="13"/>
  <c r="L113" i="13"/>
  <c r="M113" i="13"/>
  <c r="N113" i="13"/>
  <c r="G116" i="13"/>
  <c r="H116" i="13"/>
  <c r="I116" i="13"/>
  <c r="J116" i="13"/>
  <c r="K116" i="13"/>
  <c r="L116" i="13"/>
  <c r="M116" i="13"/>
  <c r="N116" i="13"/>
  <c r="G119" i="13"/>
  <c r="H119" i="13"/>
  <c r="I119" i="13"/>
  <c r="J119" i="13"/>
  <c r="K119" i="13"/>
  <c r="L119" i="13"/>
  <c r="M119" i="13"/>
  <c r="N119" i="13"/>
  <c r="F119" i="13"/>
  <c r="F116" i="13"/>
  <c r="F113" i="13"/>
  <c r="F110" i="13"/>
  <c r="F107" i="13"/>
  <c r="G103" i="13"/>
  <c r="H103" i="13"/>
  <c r="I103" i="13"/>
  <c r="J103" i="13"/>
  <c r="K103" i="13"/>
  <c r="L103" i="13"/>
  <c r="M103" i="13"/>
  <c r="N103" i="13"/>
  <c r="G99" i="13"/>
  <c r="H99" i="13"/>
  <c r="I99" i="13"/>
  <c r="J99" i="13"/>
  <c r="K99" i="13"/>
  <c r="L99" i="13"/>
  <c r="M99" i="13"/>
  <c r="N99" i="13"/>
  <c r="G95" i="13"/>
  <c r="H95" i="13"/>
  <c r="I95" i="13"/>
  <c r="J95" i="13"/>
  <c r="K95" i="13"/>
  <c r="L95" i="13"/>
  <c r="M95" i="13"/>
  <c r="N95" i="13"/>
  <c r="G91" i="13"/>
  <c r="H91" i="13"/>
  <c r="I91" i="13"/>
  <c r="J91" i="13"/>
  <c r="K91" i="13"/>
  <c r="L91" i="13"/>
  <c r="M91" i="13"/>
  <c r="N91" i="13"/>
  <c r="G88" i="13"/>
  <c r="H88" i="13"/>
  <c r="I88" i="13"/>
  <c r="J88" i="13"/>
  <c r="K88" i="13"/>
  <c r="L88" i="13"/>
  <c r="M88" i="13"/>
  <c r="N88" i="13"/>
  <c r="G84" i="13"/>
  <c r="H84" i="13"/>
  <c r="I84" i="13"/>
  <c r="J84" i="13"/>
  <c r="K84" i="13"/>
  <c r="L84" i="13"/>
  <c r="M84" i="13"/>
  <c r="N84" i="13"/>
  <c r="G80" i="13"/>
  <c r="H80" i="13"/>
  <c r="I80" i="13"/>
  <c r="J80" i="13"/>
  <c r="K80" i="13"/>
  <c r="L80" i="13"/>
  <c r="M80" i="13"/>
  <c r="N80" i="13"/>
  <c r="F103" i="13"/>
  <c r="F99" i="13"/>
  <c r="F95" i="13"/>
  <c r="F91" i="13"/>
  <c r="F88" i="13"/>
  <c r="F84" i="13"/>
  <c r="F80" i="13"/>
  <c r="G73" i="13"/>
  <c r="H73" i="13"/>
  <c r="I73" i="13"/>
  <c r="J73" i="13"/>
  <c r="K73" i="13"/>
  <c r="L73" i="13"/>
  <c r="M73" i="13"/>
  <c r="N73" i="13"/>
  <c r="G76" i="13"/>
  <c r="H76" i="13"/>
  <c r="I76" i="13"/>
  <c r="J76" i="13"/>
  <c r="K76" i="13"/>
  <c r="L76" i="13"/>
  <c r="M76" i="13"/>
  <c r="N76" i="13"/>
  <c r="F76" i="13"/>
  <c r="F73" i="13"/>
  <c r="G69" i="13"/>
  <c r="H69" i="13"/>
  <c r="I69" i="13"/>
  <c r="J69" i="13"/>
  <c r="K69" i="13"/>
  <c r="L69" i="13"/>
  <c r="M69" i="13"/>
  <c r="N69" i="13"/>
  <c r="F69" i="13"/>
  <c r="G66" i="13"/>
  <c r="H66" i="13"/>
  <c r="I66" i="13"/>
  <c r="J66" i="13"/>
  <c r="K66" i="13"/>
  <c r="L66" i="13"/>
  <c r="M66" i="13"/>
  <c r="N66" i="13"/>
  <c r="F66" i="13"/>
  <c r="G62" i="13"/>
  <c r="H62" i="13"/>
  <c r="I62" i="13"/>
  <c r="J62" i="13"/>
  <c r="K62" i="13"/>
  <c r="L62" i="13"/>
  <c r="M62" i="13"/>
  <c r="N62" i="13"/>
  <c r="F62" i="13"/>
  <c r="G55" i="13"/>
  <c r="H55" i="13"/>
  <c r="I55" i="13"/>
  <c r="J55" i="13"/>
  <c r="K55" i="13"/>
  <c r="L55" i="13"/>
  <c r="M55" i="13"/>
  <c r="N55" i="13"/>
  <c r="G58" i="13"/>
  <c r="H58" i="13"/>
  <c r="I58" i="13"/>
  <c r="J58" i="13"/>
  <c r="K58" i="13"/>
  <c r="L58" i="13"/>
  <c r="M58" i="13"/>
  <c r="N58" i="13"/>
  <c r="F58" i="13"/>
  <c r="F55" i="13"/>
  <c r="G51" i="13"/>
  <c r="H51" i="13"/>
  <c r="I51" i="13"/>
  <c r="J51" i="13"/>
  <c r="K51" i="13"/>
  <c r="L51" i="13"/>
  <c r="M51" i="13"/>
  <c r="N51" i="13"/>
  <c r="F51" i="13"/>
  <c r="F38" i="13"/>
  <c r="G38" i="13"/>
  <c r="H38" i="13"/>
  <c r="I38" i="13"/>
  <c r="J38" i="13"/>
  <c r="K38" i="13"/>
  <c r="L38" i="13"/>
  <c r="M38" i="13"/>
  <c r="N38" i="13"/>
  <c r="G41" i="13"/>
  <c r="H41" i="13"/>
  <c r="I41" i="13"/>
  <c r="J41" i="13"/>
  <c r="K41" i="13"/>
  <c r="L41" i="13"/>
  <c r="M41" i="13"/>
  <c r="N41" i="13"/>
  <c r="G44" i="13"/>
  <c r="H44" i="13"/>
  <c r="I44" i="13"/>
  <c r="J44" i="13"/>
  <c r="K44" i="13"/>
  <c r="L44" i="13"/>
  <c r="M44" i="13"/>
  <c r="N44" i="13"/>
  <c r="G47" i="13"/>
  <c r="H47" i="13"/>
  <c r="I47" i="13"/>
  <c r="J47" i="13"/>
  <c r="K47" i="13"/>
  <c r="L47" i="13"/>
  <c r="M47" i="13"/>
  <c r="N47" i="13"/>
  <c r="F47" i="13"/>
  <c r="F44" i="13"/>
  <c r="F41" i="13"/>
  <c r="F35" i="13"/>
  <c r="G35" i="13"/>
  <c r="H35" i="13"/>
  <c r="I35" i="13"/>
  <c r="J35" i="13"/>
  <c r="K35" i="13"/>
  <c r="L35" i="13"/>
  <c r="M35" i="13"/>
  <c r="N35" i="13"/>
  <c r="G5" i="13"/>
  <c r="H5" i="13"/>
  <c r="I5" i="13"/>
  <c r="J5" i="13"/>
  <c r="K5" i="13"/>
  <c r="L5" i="13"/>
  <c r="M5" i="13"/>
  <c r="N5" i="13"/>
  <c r="F5" i="13"/>
  <c r="G28" i="13"/>
  <c r="H28" i="13"/>
  <c r="I28" i="13"/>
  <c r="J28" i="13"/>
  <c r="K28" i="13"/>
  <c r="L28" i="13"/>
  <c r="M28" i="13"/>
  <c r="N28" i="13"/>
  <c r="G31" i="13"/>
  <c r="H31" i="13"/>
  <c r="I31" i="13"/>
  <c r="J31" i="13"/>
  <c r="K31" i="13"/>
  <c r="L31" i="13"/>
  <c r="M31" i="13"/>
  <c r="N31" i="13"/>
  <c r="F31" i="13"/>
  <c r="F28" i="13"/>
  <c r="G24" i="13"/>
  <c r="H24" i="13"/>
  <c r="I24" i="13"/>
  <c r="J24" i="13"/>
  <c r="K24" i="13"/>
  <c r="L24" i="13"/>
  <c r="M24" i="13"/>
  <c r="N24" i="13"/>
  <c r="F24" i="13"/>
  <c r="G8" i="13"/>
  <c r="H8" i="13"/>
  <c r="I8" i="13"/>
  <c r="J8" i="13"/>
  <c r="K8" i="13"/>
  <c r="L8" i="13"/>
  <c r="M8" i="13"/>
  <c r="N8" i="13"/>
  <c r="G11" i="13"/>
  <c r="H11" i="13"/>
  <c r="I11" i="13"/>
  <c r="J11" i="13"/>
  <c r="K11" i="13"/>
  <c r="L11" i="13"/>
  <c r="M11" i="13"/>
  <c r="N11" i="13"/>
  <c r="G14" i="13"/>
  <c r="H14" i="13"/>
  <c r="I14" i="13"/>
  <c r="J14" i="13"/>
  <c r="K14" i="13"/>
  <c r="L14" i="13"/>
  <c r="M14" i="13"/>
  <c r="N14" i="13"/>
  <c r="G17" i="13"/>
  <c r="H17" i="13"/>
  <c r="I17" i="13"/>
  <c r="J17" i="13"/>
  <c r="K17" i="13"/>
  <c r="L17" i="13"/>
  <c r="M17" i="13"/>
  <c r="N17" i="13"/>
  <c r="G20" i="13"/>
  <c r="H20" i="13"/>
  <c r="I20" i="13"/>
  <c r="J20" i="13"/>
  <c r="K20" i="13"/>
  <c r="L20" i="13"/>
  <c r="M20" i="13"/>
  <c r="N20" i="13"/>
  <c r="F20" i="13"/>
  <c r="F17" i="13"/>
  <c r="F14" i="13"/>
  <c r="F11" i="13"/>
  <c r="F8" i="13"/>
  <c r="Y127" i="13"/>
  <c r="Z127" i="13"/>
  <c r="AA127" i="13"/>
  <c r="AB127" i="13"/>
  <c r="AC127" i="13"/>
  <c r="AD127" i="13"/>
  <c r="AE127" i="13"/>
  <c r="AF127" i="13"/>
  <c r="Y123" i="13"/>
  <c r="Z123" i="13"/>
  <c r="AA123" i="13"/>
  <c r="AB123" i="13"/>
  <c r="AC123" i="13"/>
  <c r="AD123" i="13"/>
  <c r="AE123" i="13"/>
  <c r="AF123" i="13"/>
  <c r="X127" i="13"/>
  <c r="X123" i="13"/>
  <c r="Y103" i="13"/>
  <c r="Z103" i="13"/>
  <c r="AA103" i="13"/>
  <c r="AB103" i="13"/>
  <c r="AC103" i="13"/>
  <c r="AD103" i="13"/>
  <c r="AE103" i="13"/>
  <c r="AF103" i="13"/>
  <c r="X103" i="13"/>
  <c r="Y107" i="13"/>
  <c r="Z107" i="13"/>
  <c r="AA107" i="13"/>
  <c r="AB107" i="13"/>
  <c r="AC107" i="13"/>
  <c r="AD107" i="13"/>
  <c r="AE107" i="13"/>
  <c r="AF107" i="13"/>
  <c r="Y110" i="13"/>
  <c r="Z110" i="13"/>
  <c r="AA110" i="13"/>
  <c r="AB110" i="13"/>
  <c r="AC110" i="13"/>
  <c r="AD110" i="13"/>
  <c r="AE110" i="13"/>
  <c r="AF110" i="13"/>
  <c r="Y113" i="13"/>
  <c r="Z113" i="13"/>
  <c r="AA113" i="13"/>
  <c r="AB113" i="13"/>
  <c r="AC113" i="13"/>
  <c r="AD113" i="13"/>
  <c r="AE113" i="13"/>
  <c r="AF113" i="13"/>
  <c r="Y116" i="13"/>
  <c r="Z116" i="13"/>
  <c r="AA116" i="13"/>
  <c r="AB116" i="13"/>
  <c r="AC116" i="13"/>
  <c r="AD116" i="13"/>
  <c r="AE116" i="13"/>
  <c r="AF116" i="13"/>
  <c r="Y119" i="13"/>
  <c r="Z119" i="13"/>
  <c r="AA119" i="13"/>
  <c r="AB119" i="13"/>
  <c r="AC119" i="13"/>
  <c r="AD119" i="13"/>
  <c r="AE119" i="13"/>
  <c r="AF119" i="13"/>
  <c r="X116" i="13"/>
  <c r="AG116" i="13" s="1"/>
  <c r="X113" i="13"/>
  <c r="AG113" i="13" s="1"/>
  <c r="X110" i="13"/>
  <c r="X107" i="13"/>
  <c r="X119" i="13"/>
  <c r="Y99" i="13"/>
  <c r="Z99" i="13"/>
  <c r="AA99" i="13"/>
  <c r="AB99" i="13"/>
  <c r="AC99" i="13"/>
  <c r="AD99" i="13"/>
  <c r="AE99" i="13"/>
  <c r="AF99" i="13"/>
  <c r="X99" i="13"/>
  <c r="Y95" i="13"/>
  <c r="Z95" i="13"/>
  <c r="AA95" i="13"/>
  <c r="AB95" i="13"/>
  <c r="AC95" i="13"/>
  <c r="AD95" i="13"/>
  <c r="AE95" i="13"/>
  <c r="AF95" i="13"/>
  <c r="X95" i="13"/>
  <c r="Y91" i="13"/>
  <c r="Z91" i="13"/>
  <c r="AA91" i="13"/>
  <c r="AB91" i="13"/>
  <c r="AC91" i="13"/>
  <c r="AD91" i="13"/>
  <c r="AE91" i="13"/>
  <c r="AF91" i="13"/>
  <c r="X91" i="13"/>
  <c r="X88" i="13"/>
  <c r="Y88" i="13"/>
  <c r="Z88" i="13"/>
  <c r="AA88" i="13"/>
  <c r="AB88" i="13"/>
  <c r="AC88" i="13"/>
  <c r="AD88" i="13"/>
  <c r="AE88" i="13"/>
  <c r="AF88" i="13"/>
  <c r="Y84" i="13"/>
  <c r="Z84" i="13"/>
  <c r="AA84" i="13"/>
  <c r="AB84" i="13"/>
  <c r="AC84" i="13"/>
  <c r="AD84" i="13"/>
  <c r="AE84" i="13"/>
  <c r="AF84" i="13"/>
  <c r="X84" i="13"/>
  <c r="AG84" i="13" s="1"/>
  <c r="Y80" i="13"/>
  <c r="Z80" i="13"/>
  <c r="AA80" i="13"/>
  <c r="AB80" i="13"/>
  <c r="AC80" i="13"/>
  <c r="AD80" i="13"/>
  <c r="AE80" i="13"/>
  <c r="AF80" i="13"/>
  <c r="X80" i="13"/>
  <c r="AG80" i="13" s="1"/>
  <c r="Y73" i="13"/>
  <c r="Z73" i="13"/>
  <c r="AA73" i="13"/>
  <c r="AB73" i="13"/>
  <c r="AC73" i="13"/>
  <c r="AD73" i="13"/>
  <c r="AE73" i="13"/>
  <c r="AF73" i="13"/>
  <c r="Y76" i="13"/>
  <c r="Z76" i="13"/>
  <c r="AA76" i="13"/>
  <c r="AB76" i="13"/>
  <c r="AC76" i="13"/>
  <c r="AD76" i="13"/>
  <c r="AE76" i="13"/>
  <c r="AF76" i="13"/>
  <c r="X73" i="13"/>
  <c r="X76" i="13"/>
  <c r="Y66" i="13"/>
  <c r="Z66" i="13"/>
  <c r="AA66" i="13"/>
  <c r="AB66" i="13"/>
  <c r="AC66" i="13"/>
  <c r="AD66" i="13"/>
  <c r="AE66" i="13"/>
  <c r="AF66" i="13"/>
  <c r="Y69" i="13"/>
  <c r="Z69" i="13"/>
  <c r="AA69" i="13"/>
  <c r="AB69" i="13"/>
  <c r="AC69" i="13"/>
  <c r="AD69" i="13"/>
  <c r="AE69" i="13"/>
  <c r="AF69" i="13"/>
  <c r="X69" i="13"/>
  <c r="X66" i="13"/>
  <c r="Y62" i="13"/>
  <c r="Z62" i="13"/>
  <c r="AA62" i="13"/>
  <c r="AB62" i="13"/>
  <c r="AC62" i="13"/>
  <c r="AD62" i="13"/>
  <c r="AE62" i="13"/>
  <c r="AF62" i="13"/>
  <c r="X62" i="13"/>
  <c r="Y55" i="13"/>
  <c r="Z55" i="13"/>
  <c r="AA55" i="13"/>
  <c r="AB55" i="13"/>
  <c r="AC55" i="13"/>
  <c r="AD55" i="13"/>
  <c r="AE55" i="13"/>
  <c r="AF55" i="13"/>
  <c r="Y58" i="13"/>
  <c r="Z58" i="13"/>
  <c r="AA58" i="13"/>
  <c r="AB58" i="13"/>
  <c r="AC58" i="13"/>
  <c r="AD58" i="13"/>
  <c r="AE58" i="13"/>
  <c r="AF58" i="13"/>
  <c r="X58" i="13"/>
  <c r="X55" i="13"/>
  <c r="Y51" i="13"/>
  <c r="Z51" i="13"/>
  <c r="AA51" i="13"/>
  <c r="AB51" i="13"/>
  <c r="AC51" i="13"/>
  <c r="AD51" i="13"/>
  <c r="AE51" i="13"/>
  <c r="AF51" i="13"/>
  <c r="X51" i="13"/>
  <c r="AG51" i="13" s="1"/>
  <c r="Y38" i="13"/>
  <c r="Z38" i="13"/>
  <c r="AA38" i="13"/>
  <c r="AB38" i="13"/>
  <c r="AC38" i="13"/>
  <c r="AD38" i="13"/>
  <c r="AE38" i="13"/>
  <c r="AF38" i="13"/>
  <c r="Y41" i="13"/>
  <c r="Z41" i="13"/>
  <c r="AA41" i="13"/>
  <c r="AB41" i="13"/>
  <c r="AC41" i="13"/>
  <c r="AD41" i="13"/>
  <c r="AE41" i="13"/>
  <c r="AF41" i="13"/>
  <c r="Y44" i="13"/>
  <c r="Z44" i="13"/>
  <c r="AA44" i="13"/>
  <c r="AB44" i="13"/>
  <c r="AC44" i="13"/>
  <c r="AD44" i="13"/>
  <c r="AE44" i="13"/>
  <c r="AF44" i="13"/>
  <c r="Y47" i="13"/>
  <c r="Z47" i="13"/>
  <c r="AA47" i="13"/>
  <c r="AB47" i="13"/>
  <c r="AC47" i="13"/>
  <c r="AD47" i="13"/>
  <c r="AE47" i="13"/>
  <c r="AF47" i="13"/>
  <c r="X47" i="13"/>
  <c r="X44" i="13"/>
  <c r="X41" i="13"/>
  <c r="X38" i="13"/>
  <c r="Z35" i="13"/>
  <c r="AA35" i="13"/>
  <c r="AB35" i="13"/>
  <c r="AC35" i="13"/>
  <c r="AD35" i="13"/>
  <c r="AE35" i="13"/>
  <c r="AF35" i="13"/>
  <c r="Y35" i="13"/>
  <c r="X35" i="13"/>
  <c r="Y31" i="13"/>
  <c r="Z31" i="13"/>
  <c r="AA31" i="13"/>
  <c r="AB31" i="13"/>
  <c r="AC31" i="13"/>
  <c r="AD31" i="13"/>
  <c r="AE31" i="13"/>
  <c r="AF31" i="13"/>
  <c r="X31" i="13"/>
  <c r="X28" i="13"/>
  <c r="Y28" i="13"/>
  <c r="Z28" i="13"/>
  <c r="AA28" i="13"/>
  <c r="AB28" i="13"/>
  <c r="AC28" i="13"/>
  <c r="AD28" i="13"/>
  <c r="AE28" i="13"/>
  <c r="AF28" i="13"/>
  <c r="Y24" i="13"/>
  <c r="Z24" i="13"/>
  <c r="AA24" i="13"/>
  <c r="AB24" i="13"/>
  <c r="AC24" i="13"/>
  <c r="AD24" i="13"/>
  <c r="AE24" i="13"/>
  <c r="AF24" i="13"/>
  <c r="X24" i="13"/>
  <c r="AG24" i="13" s="1"/>
  <c r="Y14" i="13"/>
  <c r="Z14" i="13"/>
  <c r="AA14" i="13"/>
  <c r="AB14" i="13"/>
  <c r="AC14" i="13"/>
  <c r="AD14" i="13"/>
  <c r="AE14" i="13"/>
  <c r="AF14" i="13"/>
  <c r="Y17" i="13"/>
  <c r="Z17" i="13"/>
  <c r="AA17" i="13"/>
  <c r="AB17" i="13"/>
  <c r="AC17" i="13"/>
  <c r="AD17" i="13"/>
  <c r="AE17" i="13"/>
  <c r="AF17" i="13"/>
  <c r="Y20" i="13"/>
  <c r="Z20" i="13"/>
  <c r="AA20" i="13"/>
  <c r="AB20" i="13"/>
  <c r="AC20" i="13"/>
  <c r="AD20" i="13"/>
  <c r="AE20" i="13"/>
  <c r="AF20" i="13"/>
  <c r="X20" i="13"/>
  <c r="X17" i="13"/>
  <c r="X14" i="13"/>
  <c r="Y11" i="13"/>
  <c r="Z11" i="13"/>
  <c r="AA11" i="13"/>
  <c r="AB11" i="13"/>
  <c r="AC11" i="13"/>
  <c r="AD11" i="13"/>
  <c r="AE11" i="13"/>
  <c r="AF11" i="13"/>
  <c r="X11" i="13"/>
  <c r="X8" i="13"/>
  <c r="Z8" i="13"/>
  <c r="AA8" i="13"/>
  <c r="AB8" i="13"/>
  <c r="AC8" i="13"/>
  <c r="AD8" i="13"/>
  <c r="AE8" i="13"/>
  <c r="AF8" i="13"/>
  <c r="Y8" i="13"/>
  <c r="Z5" i="13"/>
  <c r="AA5" i="13"/>
  <c r="AB5" i="13"/>
  <c r="AC5" i="13"/>
  <c r="AD5" i="13"/>
  <c r="AE5" i="13"/>
  <c r="AF5" i="13"/>
  <c r="Y5" i="13"/>
  <c r="X5" i="13"/>
  <c r="D127" i="13"/>
  <c r="D123" i="13"/>
  <c r="D119" i="13"/>
  <c r="D116" i="13"/>
  <c r="D113" i="13"/>
  <c r="D110" i="13"/>
  <c r="D107" i="13"/>
  <c r="D103" i="13"/>
  <c r="D99" i="13"/>
  <c r="D95" i="13"/>
  <c r="D91" i="13"/>
  <c r="D88" i="13"/>
  <c r="D84" i="13"/>
  <c r="D80" i="13"/>
  <c r="D76" i="13"/>
  <c r="D73" i="13"/>
  <c r="D69" i="13"/>
  <c r="D66" i="13"/>
  <c r="D62" i="13"/>
  <c r="D58" i="13"/>
  <c r="D55" i="13"/>
  <c r="D51" i="13"/>
  <c r="D47" i="13"/>
  <c r="D44" i="13"/>
  <c r="D41" i="13"/>
  <c r="D38" i="13"/>
  <c r="D35" i="13"/>
  <c r="D31" i="13"/>
  <c r="D28" i="13"/>
  <c r="D24" i="13"/>
  <c r="D20" i="13"/>
  <c r="D17" i="13"/>
  <c r="D14" i="13"/>
  <c r="D11" i="13"/>
  <c r="D8" i="13"/>
  <c r="D5" i="13"/>
  <c r="AG5" i="13" l="1"/>
  <c r="AG58" i="13"/>
  <c r="AG88" i="13"/>
  <c r="AG35" i="13"/>
  <c r="AG91" i="13"/>
  <c r="AG103" i="13"/>
  <c r="AG62" i="13"/>
  <c r="AG11" i="13"/>
  <c r="AG66" i="13"/>
  <c r="AG95" i="13"/>
  <c r="AG123" i="13"/>
  <c r="AG14" i="13"/>
  <c r="AG20" i="13"/>
  <c r="AG69" i="13"/>
  <c r="AG99" i="13"/>
  <c r="AG127" i="13"/>
  <c r="AG8" i="13"/>
  <c r="AG55" i="13"/>
  <c r="AG31" i="13"/>
  <c r="AG17" i="13"/>
  <c r="AG119" i="13"/>
  <c r="AG28" i="13"/>
  <c r="AG47" i="13"/>
  <c r="AG44" i="13"/>
  <c r="AG73" i="13"/>
  <c r="AG76" i="13"/>
  <c r="AG107" i="13"/>
  <c r="AG110" i="13"/>
  <c r="AG38" i="13"/>
  <c r="AG41" i="13"/>
  <c r="AG130" i="13"/>
  <c r="AG132" i="13" s="1"/>
  <c r="AG133" i="13" s="1"/>
  <c r="AH5" i="13" l="1"/>
  <c r="AI127" i="13"/>
  <c r="AM127" i="13"/>
  <c r="AH127" i="13"/>
  <c r="AL123" i="13"/>
  <c r="AP123" i="13"/>
  <c r="AK107" i="13"/>
  <c r="AO107" i="13"/>
  <c r="AK110" i="13"/>
  <c r="AO110" i="13"/>
  <c r="AK113" i="13"/>
  <c r="AO113" i="13"/>
  <c r="AK116" i="13"/>
  <c r="AO116" i="13"/>
  <c r="AK119" i="13"/>
  <c r="AO119" i="13"/>
  <c r="AH116" i="13"/>
  <c r="AJ103" i="13"/>
  <c r="AN103" i="13"/>
  <c r="AI99" i="13"/>
  <c r="AM99" i="13"/>
  <c r="AH99" i="13"/>
  <c r="AL95" i="13"/>
  <c r="AP95" i="13"/>
  <c r="AK88" i="13"/>
  <c r="AO88" i="13"/>
  <c r="AK91" i="13"/>
  <c r="AO91" i="13"/>
  <c r="AI84" i="13"/>
  <c r="AM84" i="13"/>
  <c r="AH84" i="13"/>
  <c r="AL80" i="13"/>
  <c r="AP80" i="13"/>
  <c r="AK73" i="13"/>
  <c r="AO73" i="13"/>
  <c r="AK76" i="13"/>
  <c r="AO76" i="13"/>
  <c r="AI66" i="13"/>
  <c r="AM66" i="13"/>
  <c r="AI69" i="13"/>
  <c r="AM69" i="13"/>
  <c r="AH69" i="13"/>
  <c r="AK62" i="13"/>
  <c r="AO62" i="13"/>
  <c r="AJ55" i="13"/>
  <c r="AN55" i="13"/>
  <c r="AJ58" i="13"/>
  <c r="AN58" i="13"/>
  <c r="AH55" i="13"/>
  <c r="AL51" i="13"/>
  <c r="AP51" i="13"/>
  <c r="AK35" i="13"/>
  <c r="AO35" i="13"/>
  <c r="AK38" i="13"/>
  <c r="AO38" i="13"/>
  <c r="AK41" i="13"/>
  <c r="AO41" i="13"/>
  <c r="AK44" i="13"/>
  <c r="AO44" i="13"/>
  <c r="AK47" i="13"/>
  <c r="AO47" i="13"/>
  <c r="AH44" i="13"/>
  <c r="AJ24" i="13"/>
  <c r="AN24" i="13"/>
  <c r="AI28" i="13"/>
  <c r="AM28" i="13"/>
  <c r="AI31" i="13"/>
  <c r="AM31" i="13"/>
  <c r="AH31" i="13"/>
  <c r="AK5" i="13"/>
  <c r="AO5" i="13"/>
  <c r="AK8" i="13"/>
  <c r="AO8" i="13"/>
  <c r="AK11" i="13"/>
  <c r="AO11" i="13"/>
  <c r="AK14" i="13"/>
  <c r="AO14" i="13"/>
  <c r="AK17" i="13"/>
  <c r="AO17" i="13"/>
  <c r="AK20" i="13"/>
  <c r="AO20" i="13"/>
  <c r="AH14" i="13"/>
  <c r="AL20" i="13"/>
  <c r="AJ127" i="13"/>
  <c r="AN127" i="13"/>
  <c r="AI123" i="13"/>
  <c r="AM123" i="13"/>
  <c r="AH123" i="13"/>
  <c r="AL107" i="13"/>
  <c r="AP107" i="13"/>
  <c r="AL110" i="13"/>
  <c r="AP110" i="13"/>
  <c r="AL113" i="13"/>
  <c r="AP113" i="13"/>
  <c r="AL116" i="13"/>
  <c r="AP116" i="13"/>
  <c r="AL119" i="13"/>
  <c r="AP119" i="13"/>
  <c r="AH119" i="13"/>
  <c r="AK103" i="13"/>
  <c r="AO103" i="13"/>
  <c r="AJ99" i="13"/>
  <c r="AN99" i="13"/>
  <c r="AI95" i="13"/>
  <c r="AM95" i="13"/>
  <c r="AH95" i="13"/>
  <c r="AL88" i="13"/>
  <c r="AP88" i="13"/>
  <c r="AL91" i="13"/>
  <c r="AP91" i="13"/>
  <c r="AJ84" i="13"/>
  <c r="AN84" i="13"/>
  <c r="AI80" i="13"/>
  <c r="AM80" i="13"/>
  <c r="AH80" i="13"/>
  <c r="AL73" i="13"/>
  <c r="AP73" i="13"/>
  <c r="AL76" i="13"/>
  <c r="AP76" i="13"/>
  <c r="AJ66" i="13"/>
  <c r="AN66" i="13"/>
  <c r="AJ69" i="13"/>
  <c r="AN69" i="13"/>
  <c r="AH66" i="13"/>
  <c r="AL62" i="13"/>
  <c r="AP62" i="13"/>
  <c r="AK55" i="13"/>
  <c r="AO55" i="13"/>
  <c r="AK58" i="13"/>
  <c r="AO58" i="13"/>
  <c r="AI51" i="13"/>
  <c r="AM51" i="13"/>
  <c r="AH51" i="13"/>
  <c r="AL35" i="13"/>
  <c r="AP35" i="13"/>
  <c r="AL38" i="13"/>
  <c r="AP38" i="13"/>
  <c r="AL41" i="13"/>
  <c r="AP41" i="13"/>
  <c r="AL44" i="13"/>
  <c r="AP44" i="13"/>
  <c r="AL47" i="13"/>
  <c r="AP47" i="13"/>
  <c r="AH47" i="13"/>
  <c r="AK24" i="13"/>
  <c r="AO24" i="13"/>
  <c r="AJ28" i="13"/>
  <c r="AN28" i="13"/>
  <c r="AJ31" i="13"/>
  <c r="AN31" i="13"/>
  <c r="AH28" i="13"/>
  <c r="AL5" i="13"/>
  <c r="AP5" i="13"/>
  <c r="AL8" i="13"/>
  <c r="AP8" i="13"/>
  <c r="AL11" i="13"/>
  <c r="AP11" i="13"/>
  <c r="AL14" i="13"/>
  <c r="AP14" i="13"/>
  <c r="AL17" i="13"/>
  <c r="AP17" i="13"/>
  <c r="AP20" i="13"/>
  <c r="AH17" i="13"/>
  <c r="AK127" i="13"/>
  <c r="AO127" i="13"/>
  <c r="AJ123" i="13"/>
  <c r="AN123" i="13"/>
  <c r="AI107" i="13"/>
  <c r="AM107" i="13"/>
  <c r="AI110" i="13"/>
  <c r="AM110" i="13"/>
  <c r="AI113" i="13"/>
  <c r="AM113" i="13"/>
  <c r="AI116" i="13"/>
  <c r="AM116" i="13"/>
  <c r="AI119" i="13"/>
  <c r="AM119" i="13"/>
  <c r="AH110" i="13"/>
  <c r="AH107" i="13"/>
  <c r="AL103" i="13"/>
  <c r="AP103" i="13"/>
  <c r="AK99" i="13"/>
  <c r="AO99" i="13"/>
  <c r="AJ95" i="13"/>
  <c r="AN95" i="13"/>
  <c r="AI88" i="13"/>
  <c r="AM88" i="13"/>
  <c r="AI91" i="13"/>
  <c r="AM91" i="13"/>
  <c r="AH91" i="13"/>
  <c r="AK84" i="13"/>
  <c r="AO84" i="13"/>
  <c r="AJ80" i="13"/>
  <c r="AN80" i="13"/>
  <c r="AI73" i="13"/>
  <c r="AM73" i="13"/>
  <c r="AI76" i="13"/>
  <c r="AM76" i="13"/>
  <c r="AH76" i="13"/>
  <c r="AK66" i="13"/>
  <c r="AO66" i="13"/>
  <c r="AK69" i="13"/>
  <c r="AO69" i="13"/>
  <c r="AI62" i="13"/>
  <c r="AM62" i="13"/>
  <c r="AH62" i="13"/>
  <c r="AL55" i="13"/>
  <c r="AP55" i="13"/>
  <c r="AL58" i="13"/>
  <c r="AP58" i="13"/>
  <c r="AJ51" i="13"/>
  <c r="AN51" i="13"/>
  <c r="AI35" i="13"/>
  <c r="AM35" i="13"/>
  <c r="AI38" i="13"/>
  <c r="AM38" i="13"/>
  <c r="AI41" i="13"/>
  <c r="AM41" i="13"/>
  <c r="AI44" i="13"/>
  <c r="AM44" i="13"/>
  <c r="AI47" i="13"/>
  <c r="AM47" i="13"/>
  <c r="AH38" i="13"/>
  <c r="AH35" i="13"/>
  <c r="AL24" i="13"/>
  <c r="AP24" i="13"/>
  <c r="AK28" i="13"/>
  <c r="AO28" i="13"/>
  <c r="AK31" i="13"/>
  <c r="AO31" i="13"/>
  <c r="AI5" i="13"/>
  <c r="AM5" i="13"/>
  <c r="AI8" i="13"/>
  <c r="AM8" i="13"/>
  <c r="AI11" i="13"/>
  <c r="AM11" i="13"/>
  <c r="AI14" i="13"/>
  <c r="AM14" i="13"/>
  <c r="AI17" i="13"/>
  <c r="AM17" i="13"/>
  <c r="AI20" i="13"/>
  <c r="AM20" i="13"/>
  <c r="AH8" i="13"/>
  <c r="AH20" i="13"/>
  <c r="AL127" i="13"/>
  <c r="AP127" i="13"/>
  <c r="AK123" i="13"/>
  <c r="AO123" i="13"/>
  <c r="AJ107" i="13"/>
  <c r="AJ113" i="13"/>
  <c r="AJ119" i="13"/>
  <c r="AM103" i="13"/>
  <c r="AK95" i="13"/>
  <c r="AJ91" i="13"/>
  <c r="AP84" i="13"/>
  <c r="AN73" i="13"/>
  <c r="AL66" i="13"/>
  <c r="AJ62" i="13"/>
  <c r="AI58" i="13"/>
  <c r="AO51" i="13"/>
  <c r="AN38" i="13"/>
  <c r="AN44" i="13"/>
  <c r="AI24" i="13"/>
  <c r="AP28" i="13"/>
  <c r="AN5" i="13"/>
  <c r="AN17" i="13"/>
  <c r="AN107" i="13"/>
  <c r="AN113" i="13"/>
  <c r="AN119" i="13"/>
  <c r="AH103" i="13"/>
  <c r="AO95" i="13"/>
  <c r="AN91" i="13"/>
  <c r="AK80" i="13"/>
  <c r="AJ76" i="13"/>
  <c r="AP66" i="13"/>
  <c r="AN62" i="13"/>
  <c r="AM58" i="13"/>
  <c r="AJ35" i="13"/>
  <c r="AJ41" i="13"/>
  <c r="AJ47" i="13"/>
  <c r="AM24" i="13"/>
  <c r="AL31" i="13"/>
  <c r="AJ8" i="13"/>
  <c r="AJ14" i="13"/>
  <c r="AJ20" i="13"/>
  <c r="AJ110" i="13"/>
  <c r="AJ116" i="13"/>
  <c r="AH113" i="13"/>
  <c r="AL99" i="13"/>
  <c r="AJ88" i="13"/>
  <c r="AH88" i="13"/>
  <c r="AO80" i="13"/>
  <c r="AN76" i="13"/>
  <c r="AL69" i="13"/>
  <c r="AI55" i="13"/>
  <c r="AH58" i="13"/>
  <c r="AN35" i="13"/>
  <c r="AN41" i="13"/>
  <c r="AN47" i="13"/>
  <c r="AH24" i="13"/>
  <c r="AP31" i="13"/>
  <c r="AN8" i="13"/>
  <c r="AN14" i="13"/>
  <c r="AN20" i="13"/>
  <c r="AN110" i="13"/>
  <c r="AN116" i="13"/>
  <c r="AI103" i="13"/>
  <c r="AP99" i="13"/>
  <c r="AN88" i="13"/>
  <c r="AL84" i="13"/>
  <c r="AJ73" i="13"/>
  <c r="AH73" i="13"/>
  <c r="AP69" i="13"/>
  <c r="AM55" i="13"/>
  <c r="AK51" i="13"/>
  <c r="AJ38" i="13"/>
  <c r="AJ44" i="13"/>
  <c r="AH41" i="13"/>
  <c r="AL28" i="13"/>
  <c r="AJ5" i="13"/>
  <c r="AJ11" i="13"/>
  <c r="AJ17" i="13"/>
  <c r="AH11" i="13"/>
  <c r="AN11" i="13"/>
  <c r="E8" i="11"/>
  <c r="E38" i="11" s="1"/>
  <c r="L135" i="12"/>
  <c r="L136" i="12"/>
  <c r="E36" i="12"/>
  <c r="E39" i="12" s="1"/>
  <c r="L135" i="11"/>
  <c r="L136" i="11"/>
  <c r="I70" i="11"/>
  <c r="J70" i="11"/>
  <c r="K70" i="11"/>
  <c r="L70" i="11"/>
  <c r="L47" i="11"/>
  <c r="L48" i="11" s="1"/>
  <c r="K47" i="11"/>
  <c r="K48" i="11" s="1"/>
  <c r="J47" i="11"/>
  <c r="J48" i="11" s="1"/>
  <c r="I47" i="11"/>
  <c r="I48" i="11" s="1"/>
  <c r="E30" i="11"/>
  <c r="C27" i="1"/>
  <c r="C32" i="1" s="1"/>
  <c r="E41" i="11" l="1"/>
  <c r="AG11" i="5"/>
  <c r="AG12" i="5"/>
  <c r="AG13" i="5"/>
  <c r="AG14" i="5"/>
  <c r="AG15" i="5"/>
  <c r="AG16" i="5"/>
  <c r="AG17" i="5"/>
  <c r="AG18" i="5"/>
  <c r="AG19" i="5"/>
  <c r="AG20" i="5"/>
  <c r="AG21" i="5"/>
  <c r="AG10" i="5"/>
  <c r="E39" i="5"/>
  <c r="E40" i="5" s="1"/>
  <c r="E29" i="5"/>
  <c r="E30" i="5"/>
  <c r="E31" i="5"/>
  <c r="E32" i="5"/>
  <c r="E33" i="5"/>
  <c r="E34" i="5"/>
  <c r="E28" i="5"/>
  <c r="Z11" i="5"/>
  <c r="Z12" i="5"/>
  <c r="Z13" i="5"/>
  <c r="Z14" i="5"/>
  <c r="Z15" i="5"/>
  <c r="Z16" i="5"/>
  <c r="Z17" i="5"/>
  <c r="Z18" i="5"/>
  <c r="Z19" i="5"/>
  <c r="Z20" i="5"/>
  <c r="Z21" i="5"/>
  <c r="AH21" i="5" s="1"/>
  <c r="Z10" i="5"/>
  <c r="AA22" i="5"/>
  <c r="AB22" i="5"/>
  <c r="AC22" i="5"/>
  <c r="AD22" i="5"/>
  <c r="AE22" i="5"/>
  <c r="AF22" i="5"/>
  <c r="F22" i="5"/>
  <c r="G22" i="5"/>
  <c r="H22" i="5"/>
  <c r="I22" i="5"/>
  <c r="J22" i="5"/>
  <c r="K22" i="5"/>
  <c r="L22" i="5"/>
  <c r="M22" i="5"/>
  <c r="N22" i="5"/>
  <c r="O22" i="5"/>
  <c r="P22" i="5"/>
  <c r="Q22" i="5"/>
  <c r="R22" i="5"/>
  <c r="S22" i="5"/>
  <c r="T22" i="5"/>
  <c r="U22" i="5"/>
  <c r="V22" i="5"/>
  <c r="W22" i="5"/>
  <c r="Y22" i="5"/>
  <c r="E22" i="5"/>
  <c r="D22" i="5"/>
  <c r="C22" i="5"/>
  <c r="AH20" i="5" l="1"/>
  <c r="AG22" i="5"/>
  <c r="Z22" i="5"/>
  <c r="L106" i="11"/>
  <c r="L107" i="11"/>
  <c r="L141" i="10"/>
  <c r="L142" i="10"/>
  <c r="L67" i="11"/>
  <c r="L68" i="11" s="1"/>
  <c r="K67" i="11"/>
  <c r="K68" i="11" s="1"/>
  <c r="J67" i="11"/>
  <c r="J68" i="11" s="1"/>
  <c r="I67" i="11"/>
  <c r="I68" i="11" s="1"/>
  <c r="M66" i="11"/>
  <c r="E50" i="5"/>
  <c r="AH10" i="5" l="1"/>
  <c r="E196" i="12"/>
  <c r="L164" i="12"/>
  <c r="L165" i="12"/>
  <c r="E105" i="12"/>
  <c r="L66" i="12"/>
  <c r="L69" i="12"/>
  <c r="L170" i="10"/>
  <c r="L171" i="10"/>
  <c r="L100" i="10"/>
  <c r="L101" i="10"/>
  <c r="H74" i="10"/>
  <c r="H75" i="10"/>
  <c r="L58" i="10"/>
  <c r="L59" i="10"/>
  <c r="I50" i="11"/>
  <c r="J50" i="11"/>
  <c r="K50" i="11"/>
  <c r="L50" i="11"/>
  <c r="G50" i="12"/>
  <c r="H50" i="12"/>
  <c r="I50" i="12"/>
  <c r="J50" i="12"/>
  <c r="K50" i="12"/>
  <c r="L50" i="12"/>
  <c r="L47" i="12"/>
  <c r="K47" i="12"/>
  <c r="J47" i="12"/>
  <c r="I47" i="12"/>
  <c r="H47" i="12"/>
  <c r="G47" i="12"/>
  <c r="E27" i="12"/>
  <c r="E26" i="10"/>
  <c r="H102" i="10"/>
  <c r="P69" i="12" l="1"/>
  <c r="P66" i="12"/>
  <c r="L48" i="12"/>
  <c r="K48" i="12"/>
  <c r="J48" i="12"/>
  <c r="I48" i="12"/>
  <c r="H166" i="12"/>
  <c r="E149" i="12"/>
  <c r="H137" i="12"/>
  <c r="E119" i="12"/>
  <c r="E121" i="12" s="1"/>
  <c r="M46" i="12"/>
  <c r="G48" i="12" l="1"/>
  <c r="E167" i="11"/>
  <c r="E120" i="11"/>
  <c r="E90" i="11"/>
  <c r="E92" i="11" s="1"/>
  <c r="E124" i="10"/>
  <c r="E126" i="10" s="1"/>
  <c r="E155" i="10"/>
  <c r="M46" i="11"/>
  <c r="H137" i="11"/>
  <c r="H108" i="11"/>
  <c r="H48" i="12" l="1"/>
  <c r="E77" i="11"/>
  <c r="E6" i="11"/>
  <c r="E39" i="11" s="1"/>
  <c r="E206" i="10"/>
  <c r="E76" i="10" l="1"/>
  <c r="B52" i="1"/>
  <c r="B51" i="1"/>
  <c r="B50" i="1"/>
  <c r="B53" i="1" l="1"/>
  <c r="C51" i="1" s="1"/>
  <c r="C52" i="1" l="1"/>
  <c r="C50" i="1"/>
  <c r="H172" i="10"/>
  <c r="H143" i="10"/>
  <c r="H60" i="10"/>
  <c r="E35" i="5" l="1"/>
  <c r="AH12" i="5"/>
  <c r="AH13" i="5"/>
  <c r="AH14" i="5"/>
  <c r="AH15" i="5"/>
  <c r="AH16" i="5"/>
  <c r="AH17" i="5"/>
  <c r="AH18" i="5"/>
  <c r="AH19" i="5"/>
  <c r="AH11" i="5" l="1"/>
  <c r="AH22" i="5" s="1"/>
  <c r="E42" i="5" s="1"/>
  <c r="E52" i="5" s="1"/>
  <c r="I95" i="12"/>
  <c r="H95" i="12"/>
  <c r="H96" i="12" l="1"/>
  <c r="C36" i="1" l="1"/>
  <c r="F45" i="1" l="1"/>
  <c r="F46" i="1" s="1"/>
  <c r="N45" i="1"/>
  <c r="I45" i="1"/>
  <c r="K45" i="1"/>
  <c r="H45" i="1"/>
  <c r="H46" i="1" s="1"/>
  <c r="M45" i="1"/>
  <c r="M46" i="1" s="1"/>
  <c r="E3" i="11"/>
  <c r="E5" i="11" s="1"/>
  <c r="C37" i="1"/>
  <c r="A45" i="1" s="1"/>
  <c r="E4" i="10"/>
  <c r="B45" i="1" l="1"/>
  <c r="A46" i="1"/>
  <c r="K46" i="1"/>
  <c r="E3" i="10"/>
  <c r="E10" i="11"/>
  <c r="E13" i="11" s="1"/>
  <c r="G129" i="11" s="1"/>
  <c r="E9" i="11"/>
  <c r="I46" i="1"/>
  <c r="G46" i="1" s="1"/>
  <c r="G45" i="1"/>
  <c r="N46" i="1"/>
  <c r="L45" i="1"/>
  <c r="L46" i="1" s="1"/>
  <c r="E3" i="12"/>
  <c r="E5" i="12" s="1"/>
  <c r="E12" i="11"/>
  <c r="F14" i="10" l="1"/>
  <c r="D29" i="10"/>
  <c r="F12" i="10"/>
  <c r="L12" i="10" s="1"/>
  <c r="E8" i="12"/>
  <c r="E9" i="12"/>
  <c r="E12" i="12" s="1"/>
  <c r="C67" i="11"/>
  <c r="C68" i="11" s="1"/>
  <c r="E122" i="11"/>
  <c r="C45" i="1"/>
  <c r="C46" i="1" s="1"/>
  <c r="B46" i="1"/>
  <c r="D45" i="1"/>
  <c r="D46" i="1" s="1"/>
  <c r="C47" i="12"/>
  <c r="D33" i="11"/>
  <c r="C145" i="11" s="1"/>
  <c r="G100" i="11"/>
  <c r="F20" i="11"/>
  <c r="E42" i="11"/>
  <c r="C146" i="11" s="1"/>
  <c r="E14" i="11"/>
  <c r="E11" i="12"/>
  <c r="C179" i="10"/>
  <c r="E5" i="10"/>
  <c r="E127" i="10"/>
  <c r="C187" i="10" s="1"/>
  <c r="E7" i="10"/>
  <c r="E60" i="11"/>
  <c r="C147" i="11" s="1"/>
  <c r="G67" i="11"/>
  <c r="F67" i="11"/>
  <c r="E67" i="11"/>
  <c r="H67" i="11"/>
  <c r="D67" i="11"/>
  <c r="G130" i="11"/>
  <c r="G132" i="11"/>
  <c r="G106" i="11"/>
  <c r="J106" i="11" s="1"/>
  <c r="G134" i="11"/>
  <c r="G101" i="11"/>
  <c r="G131" i="11"/>
  <c r="G136" i="11"/>
  <c r="J136" i="11" s="1"/>
  <c r="G135" i="11"/>
  <c r="J135" i="11" s="1"/>
  <c r="G103" i="11"/>
  <c r="G133" i="11"/>
  <c r="G105" i="11"/>
  <c r="G107" i="11"/>
  <c r="J107" i="11" s="1"/>
  <c r="G104" i="11"/>
  <c r="G102" i="11"/>
  <c r="E93" i="11"/>
  <c r="C151" i="11" s="1"/>
  <c r="C153" i="11"/>
  <c r="F19" i="11"/>
  <c r="E85" i="11"/>
  <c r="C150" i="11" s="1"/>
  <c r="F21" i="11"/>
  <c r="E151" i="12" l="1"/>
  <c r="C182" i="12" s="1"/>
  <c r="F13" i="10"/>
  <c r="G167" i="10"/>
  <c r="G171" i="10"/>
  <c r="G96" i="10"/>
  <c r="J96" i="10" s="1"/>
  <c r="G100" i="10"/>
  <c r="F70" i="10"/>
  <c r="G168" i="10"/>
  <c r="G164" i="10"/>
  <c r="G97" i="10"/>
  <c r="G101" i="10"/>
  <c r="F71" i="10"/>
  <c r="F75" i="10"/>
  <c r="G165" i="10"/>
  <c r="G169" i="10"/>
  <c r="E157" i="10"/>
  <c r="G98" i="10"/>
  <c r="J98" i="10" s="1"/>
  <c r="G94" i="10"/>
  <c r="F72" i="10"/>
  <c r="F68" i="10"/>
  <c r="G166" i="10"/>
  <c r="G170" i="10"/>
  <c r="G95" i="10"/>
  <c r="G99" i="10"/>
  <c r="J99" i="10" s="1"/>
  <c r="F69" i="10"/>
  <c r="F73" i="10"/>
  <c r="F74" i="10"/>
  <c r="G129" i="12"/>
  <c r="J129" i="12" s="1"/>
  <c r="F71" i="12"/>
  <c r="J71" i="12" s="1"/>
  <c r="F75" i="12"/>
  <c r="J75" i="12" s="1"/>
  <c r="F79" i="12"/>
  <c r="J79" i="12" s="1"/>
  <c r="F83" i="12"/>
  <c r="J83" i="12" s="1"/>
  <c r="F87" i="12"/>
  <c r="J87" i="12" s="1"/>
  <c r="F91" i="12"/>
  <c r="J91" i="12" s="1"/>
  <c r="F73" i="12"/>
  <c r="J73" i="12" s="1"/>
  <c r="F77" i="12"/>
  <c r="J77" i="12" s="1"/>
  <c r="F81" i="12"/>
  <c r="J81" i="12" s="1"/>
  <c r="F85" i="12"/>
  <c r="J85" i="12" s="1"/>
  <c r="F89" i="12"/>
  <c r="J89" i="12" s="1"/>
  <c r="F93" i="12"/>
  <c r="J93" i="12" s="1"/>
  <c r="G73" i="12"/>
  <c r="G77" i="12"/>
  <c r="G81" i="12"/>
  <c r="G85" i="12"/>
  <c r="G89" i="12"/>
  <c r="G93" i="12"/>
  <c r="G71" i="12"/>
  <c r="G83" i="12"/>
  <c r="F76" i="12"/>
  <c r="J76" i="12" s="1"/>
  <c r="G80" i="12"/>
  <c r="G92" i="12"/>
  <c r="F74" i="12"/>
  <c r="J74" i="12" s="1"/>
  <c r="F78" i="12"/>
  <c r="J78" i="12" s="1"/>
  <c r="F82" i="12"/>
  <c r="J82" i="12" s="1"/>
  <c r="F86" i="12"/>
  <c r="J86" i="12" s="1"/>
  <c r="F90" i="12"/>
  <c r="J90" i="12" s="1"/>
  <c r="F94" i="12"/>
  <c r="J94" i="12" s="1"/>
  <c r="G79" i="12"/>
  <c r="G91" i="12"/>
  <c r="F80" i="12"/>
  <c r="J80" i="12" s="1"/>
  <c r="F88" i="12"/>
  <c r="J88" i="12" s="1"/>
  <c r="G72" i="12"/>
  <c r="G88" i="12"/>
  <c r="G74" i="12"/>
  <c r="G78" i="12"/>
  <c r="G82" i="12"/>
  <c r="G86" i="12"/>
  <c r="G90" i="12"/>
  <c r="G94" i="12"/>
  <c r="G75" i="12"/>
  <c r="G87" i="12"/>
  <c r="F72" i="12"/>
  <c r="J72" i="12" s="1"/>
  <c r="F84" i="12"/>
  <c r="J84" i="12" s="1"/>
  <c r="F92" i="12"/>
  <c r="J92" i="12" s="1"/>
  <c r="G76" i="12"/>
  <c r="G84" i="12"/>
  <c r="G68" i="12"/>
  <c r="K68" i="12" s="1"/>
  <c r="G62" i="12"/>
  <c r="K62" i="12" s="1"/>
  <c r="F68" i="12"/>
  <c r="J68" i="12" s="1"/>
  <c r="G159" i="12"/>
  <c r="J159" i="12" s="1"/>
  <c r="G158" i="12"/>
  <c r="J158" i="12" s="1"/>
  <c r="F69" i="12"/>
  <c r="J69" i="12" s="1"/>
  <c r="G160" i="12"/>
  <c r="J160" i="12" s="1"/>
  <c r="G130" i="12"/>
  <c r="J130" i="12" s="1"/>
  <c r="G64" i="12"/>
  <c r="K64" i="12" s="1"/>
  <c r="F64" i="12"/>
  <c r="J64" i="12" s="1"/>
  <c r="F65" i="12"/>
  <c r="J65" i="12" s="1"/>
  <c r="F67" i="12"/>
  <c r="J67" i="12" s="1"/>
  <c r="G164" i="12"/>
  <c r="J164" i="12" s="1"/>
  <c r="G134" i="12"/>
  <c r="J134" i="12" s="1"/>
  <c r="G66" i="12"/>
  <c r="K66" i="12" s="1"/>
  <c r="G67" i="12"/>
  <c r="K67" i="12" s="1"/>
  <c r="G161" i="12"/>
  <c r="J161" i="12" s="1"/>
  <c r="F63" i="12"/>
  <c r="J63" i="12" s="1"/>
  <c r="G135" i="12"/>
  <c r="J135" i="12" s="1"/>
  <c r="G60" i="12"/>
  <c r="K60" i="12" s="1"/>
  <c r="G133" i="12"/>
  <c r="J133" i="12" s="1"/>
  <c r="F60" i="12"/>
  <c r="J60" i="12" s="1"/>
  <c r="G163" i="12"/>
  <c r="J163" i="12" s="1"/>
  <c r="F62" i="12"/>
  <c r="J62" i="12" s="1"/>
  <c r="G70" i="12"/>
  <c r="K70" i="12" s="1"/>
  <c r="F61" i="12"/>
  <c r="J61" i="12" s="1"/>
  <c r="G58" i="12"/>
  <c r="K58" i="12" s="1"/>
  <c r="G131" i="12"/>
  <c r="F59" i="12"/>
  <c r="J59" i="12" s="1"/>
  <c r="D30" i="12"/>
  <c r="C174" i="12" s="1"/>
  <c r="F58" i="12"/>
  <c r="J58" i="12" s="1"/>
  <c r="G69" i="12"/>
  <c r="K69" i="12" s="1"/>
  <c r="G59" i="12"/>
  <c r="K59" i="12" s="1"/>
  <c r="G136" i="12"/>
  <c r="J136" i="12" s="1"/>
  <c r="G65" i="12"/>
  <c r="K65" i="12" s="1"/>
  <c r="F70" i="12"/>
  <c r="J70" i="12" s="1"/>
  <c r="G132" i="12"/>
  <c r="G61" i="12"/>
  <c r="K61" i="12" s="1"/>
  <c r="F66" i="12"/>
  <c r="J66" i="12" s="1"/>
  <c r="G165" i="12"/>
  <c r="J165" i="12" s="1"/>
  <c r="G63" i="12"/>
  <c r="K63" i="12" s="1"/>
  <c r="G162" i="12"/>
  <c r="J162" i="12" s="1"/>
  <c r="E40" i="12"/>
  <c r="C175" i="12" s="1"/>
  <c r="C155" i="11"/>
  <c r="F68" i="11"/>
  <c r="H68" i="11"/>
  <c r="G68" i="11"/>
  <c r="E68" i="11"/>
  <c r="D68" i="11"/>
  <c r="E47" i="11"/>
  <c r="E48" i="11" s="1"/>
  <c r="C48" i="11"/>
  <c r="H47" i="11"/>
  <c r="H48" i="11" s="1"/>
  <c r="D47" i="11"/>
  <c r="D48" i="11" s="1"/>
  <c r="E119" i="10"/>
  <c r="C186" i="10" s="1"/>
  <c r="E88" i="10"/>
  <c r="C183" i="10" s="1"/>
  <c r="J94" i="10"/>
  <c r="J100" i="10"/>
  <c r="J95" i="10"/>
  <c r="J97" i="10"/>
  <c r="J101" i="10"/>
  <c r="E37" i="10"/>
  <c r="C180" i="10" s="1"/>
  <c r="E46" i="10"/>
  <c r="C181" i="10" s="1"/>
  <c r="F18" i="12"/>
  <c r="F16" i="12"/>
  <c r="E122" i="12"/>
  <c r="C180" i="12" s="1"/>
  <c r="F17" i="12"/>
  <c r="E114" i="12"/>
  <c r="C179" i="12" s="1"/>
  <c r="E8" i="10"/>
  <c r="F47" i="12"/>
  <c r="F48" i="12" s="1"/>
  <c r="D47" i="12"/>
  <c r="D48" i="12" s="1"/>
  <c r="E47" i="12"/>
  <c r="E48" i="12" s="1"/>
  <c r="J103" i="11"/>
  <c r="J101" i="11"/>
  <c r="J132" i="11"/>
  <c r="J102" i="11"/>
  <c r="J134" i="11"/>
  <c r="J130" i="11"/>
  <c r="C48" i="12"/>
  <c r="J104" i="11"/>
  <c r="J105" i="11"/>
  <c r="J100" i="11"/>
  <c r="J129" i="11"/>
  <c r="J133" i="11"/>
  <c r="J131" i="11"/>
  <c r="J131" i="12" l="1"/>
  <c r="C185" i="10"/>
  <c r="C189" i="10"/>
  <c r="C191" i="10" s="1"/>
  <c r="G206" i="10" s="1"/>
  <c r="F208" i="10" s="1"/>
  <c r="J132" i="12"/>
  <c r="M68" i="11"/>
  <c r="M69" i="11" s="1"/>
  <c r="M71" i="11" s="1"/>
  <c r="J102" i="10"/>
  <c r="J103" i="10" s="1"/>
  <c r="K104" i="10" s="1"/>
  <c r="G136" i="10"/>
  <c r="J136" i="10" s="1"/>
  <c r="G140" i="10"/>
  <c r="J140" i="10" s="1"/>
  <c r="G137" i="10"/>
  <c r="J137" i="10" s="1"/>
  <c r="G141" i="10"/>
  <c r="J141" i="10" s="1"/>
  <c r="G138" i="10"/>
  <c r="J138" i="10" s="1"/>
  <c r="G142" i="10"/>
  <c r="J142" i="10" s="1"/>
  <c r="G139" i="10"/>
  <c r="J139" i="10" s="1"/>
  <c r="G135" i="10"/>
  <c r="J135" i="10" s="1"/>
  <c r="G53" i="10"/>
  <c r="J53" i="10" s="1"/>
  <c r="G57" i="10"/>
  <c r="J57" i="10" s="1"/>
  <c r="G54" i="10"/>
  <c r="J54" i="10" s="1"/>
  <c r="G58" i="10"/>
  <c r="J58" i="10" s="1"/>
  <c r="G55" i="10"/>
  <c r="J55" i="10" s="1"/>
  <c r="G59" i="10"/>
  <c r="J59" i="10" s="1"/>
  <c r="G56" i="10"/>
  <c r="J56" i="10" s="1"/>
  <c r="G52" i="10"/>
  <c r="J52" i="10" s="1"/>
  <c r="J108" i="11"/>
  <c r="J109" i="11" s="1"/>
  <c r="K110" i="11" s="1"/>
  <c r="J137" i="11"/>
  <c r="J138" i="11" s="1"/>
  <c r="K139" i="11" s="1"/>
  <c r="M48" i="11"/>
  <c r="J166" i="12"/>
  <c r="J167" i="12" s="1"/>
  <c r="K168" i="12" s="1"/>
  <c r="M48" i="12"/>
  <c r="M49" i="12" s="1"/>
  <c r="M51" i="12" s="1"/>
  <c r="G69" i="10"/>
  <c r="G73" i="10"/>
  <c r="G70" i="10"/>
  <c r="G74" i="10"/>
  <c r="G71" i="10"/>
  <c r="G75" i="10"/>
  <c r="G72" i="10"/>
  <c r="G68" i="10"/>
  <c r="J167" i="10"/>
  <c r="J171" i="10"/>
  <c r="J169" i="10"/>
  <c r="J165" i="10"/>
  <c r="J164" i="10"/>
  <c r="J166" i="10"/>
  <c r="J168" i="10"/>
  <c r="J170" i="10"/>
  <c r="J137" i="12" l="1"/>
  <c r="J138" i="12" s="1"/>
  <c r="L129" i="11"/>
  <c r="L131" i="11"/>
  <c r="L134" i="11"/>
  <c r="L132" i="11"/>
  <c r="L130" i="11"/>
  <c r="L133" i="11"/>
  <c r="C70" i="11"/>
  <c r="H70" i="11"/>
  <c r="F70" i="11"/>
  <c r="G70" i="11"/>
  <c r="D70" i="11"/>
  <c r="E70" i="11"/>
  <c r="M49" i="11"/>
  <c r="M51" i="11" s="1"/>
  <c r="L97" i="10"/>
  <c r="L95" i="10"/>
  <c r="L94" i="10"/>
  <c r="L96" i="10"/>
  <c r="L99" i="10"/>
  <c r="L98" i="10"/>
  <c r="E50" i="12"/>
  <c r="C50" i="12"/>
  <c r="F50" i="12"/>
  <c r="D50" i="12"/>
  <c r="L158" i="12"/>
  <c r="L162" i="12"/>
  <c r="L159" i="12"/>
  <c r="L161" i="12"/>
  <c r="L160" i="12"/>
  <c r="L163" i="12"/>
  <c r="J172" i="10"/>
  <c r="G76" i="10"/>
  <c r="J143" i="10"/>
  <c r="J60" i="10"/>
  <c r="L134" i="12" l="1"/>
  <c r="C178" i="12" s="1"/>
  <c r="G196" i="12" s="1"/>
  <c r="K139" i="12"/>
  <c r="L131" i="12"/>
  <c r="L133" i="12"/>
  <c r="L130" i="12"/>
  <c r="L132" i="12"/>
  <c r="L129" i="12"/>
  <c r="E50" i="11"/>
  <c r="D50" i="11"/>
  <c r="H50" i="11"/>
  <c r="C50" i="11"/>
  <c r="J173" i="10"/>
  <c r="K174" i="10" s="1"/>
  <c r="J144" i="10"/>
  <c r="K145" i="10" s="1"/>
  <c r="G77" i="10"/>
  <c r="G78" i="10" s="1"/>
  <c r="J61" i="10"/>
  <c r="K62" i="10" s="1"/>
  <c r="L101" i="11"/>
  <c r="L105" i="11"/>
  <c r="L103" i="11"/>
  <c r="L104" i="11"/>
  <c r="L100" i="11"/>
  <c r="L102" i="11"/>
  <c r="C184" i="12" l="1"/>
  <c r="F199" i="12" s="1"/>
  <c r="L167" i="10"/>
  <c r="L165" i="10"/>
  <c r="L164" i="10"/>
  <c r="L166" i="10"/>
  <c r="L169" i="10"/>
  <c r="L168" i="10"/>
  <c r="L140" i="10"/>
  <c r="L137" i="10"/>
  <c r="L138" i="10"/>
  <c r="L139" i="10"/>
  <c r="L135" i="10"/>
  <c r="L136" i="10"/>
  <c r="L56" i="10"/>
  <c r="L57" i="10"/>
  <c r="L55" i="10"/>
  <c r="L53" i="10"/>
  <c r="L52" i="10"/>
  <c r="L54" i="10"/>
  <c r="H71" i="10"/>
  <c r="H68" i="10"/>
  <c r="H73" i="10"/>
  <c r="H69" i="10"/>
  <c r="H70" i="10"/>
  <c r="H72" i="10"/>
  <c r="G167" i="11"/>
  <c r="F169" i="11" s="1"/>
  <c r="J95" i="12" l="1"/>
  <c r="K95" i="12"/>
  <c r="J96" i="12" l="1"/>
  <c r="K97" i="12" l="1"/>
  <c r="K98" i="12" s="1"/>
  <c r="M59" i="12" l="1"/>
  <c r="Q59" i="12" s="1"/>
  <c r="M68" i="12"/>
  <c r="Q68" i="12" s="1"/>
  <c r="L65" i="12"/>
  <c r="P65" i="12" s="1"/>
  <c r="L61" i="12"/>
  <c r="P61" i="12" s="1"/>
  <c r="L60" i="12"/>
  <c r="P60" i="12" s="1"/>
  <c r="M58" i="12"/>
  <c r="Q58" i="12" s="1"/>
  <c r="L62" i="12"/>
  <c r="P62" i="12" s="1"/>
  <c r="M70" i="12"/>
  <c r="Q70" i="12" s="1"/>
  <c r="M63" i="12"/>
  <c r="L58" i="12"/>
  <c r="P58" i="12" s="1"/>
  <c r="M69" i="12"/>
  <c r="Q69" i="12" s="1"/>
  <c r="L59" i="12"/>
  <c r="P59" i="12" s="1"/>
  <c r="L64" i="12"/>
  <c r="P64" i="12" s="1"/>
  <c r="L63" i="12"/>
  <c r="P63" i="12" s="1"/>
  <c r="L68" i="12"/>
  <c r="P68" i="12" s="1"/>
  <c r="M67" i="12"/>
  <c r="Q67" i="12" s="1"/>
  <c r="L67" i="12"/>
  <c r="P67" i="12" s="1"/>
  <c r="M61" i="12"/>
  <c r="Q61" i="12" s="1"/>
  <c r="M62" i="12"/>
  <c r="Q62" i="12" s="1"/>
  <c r="M65" i="12"/>
  <c r="Q65" i="12" s="1"/>
  <c r="M60" i="12"/>
  <c r="Q60" i="12" s="1"/>
  <c r="L70" i="12"/>
  <c r="P70" i="12" s="1"/>
  <c r="M64" i="12"/>
  <c r="Q64" i="12" s="1"/>
  <c r="M66" i="12"/>
  <c r="Q66" i="12" s="1"/>
  <c r="Q6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Ana Rebate</author>
  </authors>
  <commentList>
    <comment ref="D7" authorId="0" shapeId="0" xr:uid="{00000000-0006-0000-0000-000001000000}">
      <text>
        <r>
          <rPr>
            <b/>
            <sz val="9"/>
            <color indexed="81"/>
            <rFont val="Tahoma"/>
            <family val="2"/>
          </rPr>
          <t>Usuario de Windows:</t>
        </r>
        <r>
          <rPr>
            <sz val="9"/>
            <color indexed="81"/>
            <rFont val="Tahoma"/>
            <family val="2"/>
          </rPr>
          <t xml:space="preserve">
Incluyendo personal para educación ambiental, oficina de residuos, educador y maestro compostador para Compostaje comunitario, etc. </t>
        </r>
      </text>
    </comment>
    <comment ref="F8" authorId="1" shapeId="0" xr:uid="{00000000-0006-0000-0000-000002000000}">
      <text>
        <r>
          <rPr>
            <b/>
            <sz val="9"/>
            <color indexed="81"/>
            <rFont val="Tahoma"/>
            <family val="2"/>
          </rPr>
          <t>incluir los tributos al coste de tratamiento</t>
        </r>
        <r>
          <rPr>
            <sz val="9"/>
            <color indexed="81"/>
            <rFont val="Tahoma"/>
            <family val="2"/>
          </rPr>
          <t xml:space="preserve">
</t>
        </r>
      </text>
    </comment>
    <comment ref="Y9" authorId="1" shapeId="0" xr:uid="{00000000-0006-0000-0000-000003000000}">
      <text>
        <r>
          <rPr>
            <b/>
            <sz val="9"/>
            <color indexed="81"/>
            <rFont val="Tahoma"/>
            <family val="2"/>
          </rPr>
          <t>Ana Rebate:</t>
        </r>
        <r>
          <rPr>
            <sz val="9"/>
            <color indexed="81"/>
            <rFont val="Tahoma"/>
            <family val="2"/>
          </rPr>
          <t xml:space="preserve">
seguros, alquileres, etc.</t>
        </r>
      </text>
    </comment>
  </commentList>
</comments>
</file>

<file path=xl/sharedStrings.xml><?xml version="1.0" encoding="utf-8"?>
<sst xmlns="http://schemas.openxmlformats.org/spreadsheetml/2006/main" count="1416" uniqueCount="834">
  <si>
    <r>
      <rPr>
        <i/>
        <sz val="11"/>
        <color rgb="FF0070C0"/>
        <rFont val="Calibri"/>
        <family val="2"/>
        <scheme val="minor"/>
      </rPr>
      <t>Taula hau erreferentzia moduan erabiltzeko da, erabiltzaileak kontutan hartzeko 7/2022 Legeko 11.3.en artikuluan adierazitako kostu eta diru sarrera guztiak. Ez da beharrezkoa zelda guztiak betetzea; posible da datuak bakarrik subtotaletan sartzea (adibidez, AG21n zuzeneko kostuak, E34n zeharkako kostuak, etb.), edo zuzenki kostu errealak E50 zeldan.</t>
    </r>
    <r>
      <rPr>
        <sz val="11"/>
        <rFont val="Calibri"/>
        <family val="2"/>
        <scheme val="minor"/>
      </rPr>
      <t xml:space="preserve"> </t>
    </r>
    <r>
      <rPr>
        <i/>
        <sz val="11"/>
        <color rgb="FF0070C0"/>
        <rFont val="Calibri"/>
        <family val="2"/>
        <scheme val="minor"/>
      </rPr>
      <t>Kontuan hartu pasadako ekitaldiko kostu eta duru sarrerak (eguneratutak), edo aurrekontuak.</t>
    </r>
    <r>
      <rPr>
        <sz val="11"/>
        <rFont val="Calibri"/>
        <family val="2"/>
        <scheme val="minor"/>
      </rPr>
      <t xml:space="preserve">
Esta tabla sirve de referencia para que la persona usuaria tenga en cuenta todos los costes e ingresos señalados en el art. 11.3 de la Ley 7/2022 . No es necesario rellenar todas las celdas, es posible introducir los datos únicamente en los subtotales (por ejemplo, en AG21 los costes directos, en E34 los costes mediales, etc.), o directamente el coste real en la celda E50. Considerar los costes e ingresos del último ejercicio (actualizados), o los presupuestos.</t>
    </r>
  </si>
  <si>
    <r>
      <rPr>
        <b/>
        <i/>
        <sz val="11"/>
        <color rgb="FF00B0F0"/>
        <rFont val="Calibri"/>
        <family val="2"/>
        <scheme val="minor"/>
      </rPr>
      <t>Kostuak</t>
    </r>
    <r>
      <rPr>
        <b/>
        <sz val="11"/>
        <color theme="0"/>
        <rFont val="Calibri"/>
        <family val="2"/>
        <scheme val="minor"/>
      </rPr>
      <t xml:space="preserve">
Costes</t>
    </r>
  </si>
  <si>
    <r>
      <rPr>
        <b/>
        <i/>
        <sz val="11"/>
        <color theme="0"/>
        <rFont val="Calibri"/>
        <family val="2"/>
        <scheme val="minor"/>
      </rPr>
      <t>Zuzeneko gastuak</t>
    </r>
    <r>
      <rPr>
        <b/>
        <sz val="11"/>
        <color theme="0"/>
        <rFont val="Calibri"/>
        <family val="2"/>
        <scheme val="minor"/>
      </rPr>
      <t xml:space="preserve">
Costes directos</t>
    </r>
  </si>
  <si>
    <r>
      <rPr>
        <b/>
        <i/>
        <sz val="11"/>
        <color rgb="FF0070C0"/>
        <rFont val="Calibri"/>
        <family val="2"/>
        <scheme val="minor"/>
      </rPr>
      <t xml:space="preserve">Zerbitzuaren inbertsioak finantzatzeko kostuak, ez erakundearen beste inbertsio orokor batzuetarako
</t>
    </r>
    <r>
      <rPr>
        <b/>
        <i/>
        <sz val="11"/>
        <color rgb="FFFF0000"/>
        <rFont val="Calibri"/>
        <family val="2"/>
        <scheme val="minor"/>
      </rPr>
      <t>(≠ Egiturazko gastuak/Orokorrak, 39. lerroan adierazita)</t>
    </r>
    <r>
      <rPr>
        <b/>
        <sz val="11"/>
        <color rgb="FFFF0000"/>
        <rFont val="Calibri"/>
        <family val="2"/>
        <scheme val="minor"/>
      </rPr>
      <t xml:space="preserve">
</t>
    </r>
    <r>
      <rPr>
        <b/>
        <sz val="11"/>
        <rFont val="Calibri"/>
        <family val="2"/>
        <scheme val="minor"/>
      </rPr>
      <t xml:space="preserve">Costes de financiación de inversiones para el Servicio, no para otras inversiones generales de la Entidad
</t>
    </r>
    <r>
      <rPr>
        <b/>
        <sz val="11"/>
        <color rgb="FFFF0000"/>
        <rFont val="Calibri"/>
        <family val="2"/>
        <scheme val="minor"/>
      </rPr>
      <t>(</t>
    </r>
    <r>
      <rPr>
        <b/>
        <sz val="11"/>
        <color rgb="FFFF0000"/>
        <rFont val="Calibri"/>
        <family val="2"/>
      </rPr>
      <t>≠ Gastos generales/estructurales, que se indica en la fila 39)</t>
    </r>
  </si>
  <si>
    <r>
      <rPr>
        <b/>
        <i/>
        <sz val="11"/>
        <color rgb="FF0070C0"/>
        <rFont val="Calibri"/>
        <family val="2"/>
        <scheme val="minor"/>
      </rPr>
      <t>Beste entitatei eginiko transferentziak</t>
    </r>
    <r>
      <rPr>
        <b/>
        <sz val="11"/>
        <rFont val="Calibri"/>
        <family val="2"/>
        <scheme val="minor"/>
      </rPr>
      <t xml:space="preserve">
Transferencias a otras entidades (Mancomunidades, Consorcios, etc.)</t>
    </r>
  </si>
  <si>
    <r>
      <rPr>
        <b/>
        <i/>
        <sz val="11"/>
        <color rgb="FF0070C0"/>
        <rFont val="Calibri"/>
        <family val="2"/>
        <scheme val="minor"/>
      </rPr>
      <t>Langile-gastuak</t>
    </r>
    <r>
      <rPr>
        <b/>
        <sz val="11"/>
        <rFont val="Calibri"/>
        <family val="2"/>
        <scheme val="minor"/>
      </rPr>
      <t xml:space="preserve">
Gastos de personal</t>
    </r>
  </si>
  <si>
    <r>
      <rPr>
        <b/>
        <i/>
        <sz val="11"/>
        <color rgb="FF0070C0"/>
        <rFont val="Calibri"/>
        <family val="2"/>
        <scheme val="minor"/>
      </rPr>
      <t>Finantza-gastuak</t>
    </r>
    <r>
      <rPr>
        <b/>
        <sz val="11"/>
        <rFont val="Calibri"/>
        <family val="2"/>
        <scheme val="minor"/>
      </rPr>
      <t xml:space="preserve">
Costes financieros</t>
    </r>
  </si>
  <si>
    <r>
      <rPr>
        <b/>
        <i/>
        <sz val="11"/>
        <color rgb="FF0070C0"/>
        <rFont val="Calibri"/>
        <family val="2"/>
        <scheme val="minor"/>
      </rPr>
      <t>Amortizazioak</t>
    </r>
    <r>
      <rPr>
        <b/>
        <sz val="11"/>
        <rFont val="Calibri"/>
        <family val="2"/>
        <scheme val="minor"/>
      </rPr>
      <t xml:space="preserve">
Amortizaciones</t>
    </r>
  </si>
  <si>
    <r>
      <rPr>
        <b/>
        <i/>
        <sz val="11"/>
        <color rgb="FF0070C0"/>
        <rFont val="Calibri"/>
        <family val="2"/>
        <scheme val="minor"/>
      </rPr>
      <t>SUBTOTALA</t>
    </r>
    <r>
      <rPr>
        <b/>
        <sz val="11"/>
        <rFont val="Calibri"/>
        <family val="2"/>
        <scheme val="minor"/>
      </rPr>
      <t xml:space="preserve">
SUBTOTAL</t>
    </r>
  </si>
  <si>
    <r>
      <rPr>
        <i/>
        <sz val="11"/>
        <color rgb="FF0070C0"/>
        <rFont val="Calibri"/>
        <family val="2"/>
        <scheme val="minor"/>
      </rPr>
      <t>Bilketa eta garraioaren fakturak</t>
    </r>
    <r>
      <rPr>
        <sz val="11"/>
        <rFont val="Calibri"/>
        <family val="2"/>
        <scheme val="minor"/>
      </rPr>
      <t xml:space="preserve">
Facturas por recogida y transporte</t>
    </r>
  </si>
  <si>
    <r>
      <rPr>
        <i/>
        <sz val="11"/>
        <color rgb="FF0070C0"/>
        <rFont val="Calibri"/>
        <family val="2"/>
        <scheme val="minor"/>
      </rPr>
      <t>Tratamenduaren fakturak</t>
    </r>
    <r>
      <rPr>
        <sz val="11"/>
        <rFont val="Calibri"/>
        <family val="2"/>
        <scheme val="minor"/>
      </rPr>
      <t xml:space="preserve">
Facturas por tratamiento</t>
    </r>
  </si>
  <si>
    <r>
      <rPr>
        <i/>
        <sz val="11"/>
        <color rgb="FF0070C0"/>
        <rFont val="Calibri"/>
        <family val="2"/>
        <scheme val="minor"/>
      </rPr>
      <t>Zaingoaren fakturak</t>
    </r>
    <r>
      <rPr>
        <sz val="11"/>
        <color rgb="FF0070C0"/>
        <rFont val="Calibri"/>
        <family val="2"/>
        <scheme val="minor"/>
      </rPr>
      <t xml:space="preserve">
</t>
    </r>
    <r>
      <rPr>
        <sz val="11"/>
        <rFont val="Calibri"/>
        <family val="2"/>
        <scheme val="minor"/>
      </rPr>
      <t>Facturas por vigilancia</t>
    </r>
  </si>
  <si>
    <r>
      <rPr>
        <i/>
        <sz val="11"/>
        <color rgb="FF0070C0"/>
        <rFont val="Calibri"/>
        <family val="2"/>
        <scheme val="minor"/>
      </rPr>
      <t>Edukiontzien garbiketaren fakturak</t>
    </r>
    <r>
      <rPr>
        <sz val="11"/>
        <rFont val="Calibri"/>
        <family val="2"/>
        <scheme val="minor"/>
      </rPr>
      <t xml:space="preserve">
Facturas por limpieza contenedores</t>
    </r>
  </si>
  <si>
    <r>
      <rPr>
        <i/>
        <sz val="11"/>
        <color rgb="FF0070C0"/>
        <rFont val="Calibri"/>
        <family val="2"/>
        <scheme val="minor"/>
      </rPr>
      <t>Instalazioen ustiapenaren fakturak</t>
    </r>
    <r>
      <rPr>
        <sz val="11"/>
        <rFont val="Calibri"/>
        <family val="2"/>
        <scheme val="minor"/>
      </rPr>
      <t xml:space="preserve">
Facturas por explotación de instalaciones</t>
    </r>
  </si>
  <si>
    <r>
      <rPr>
        <i/>
        <sz val="11"/>
        <color rgb="FF0070C0"/>
        <rFont val="Calibri"/>
        <family val="2"/>
        <scheme val="minor"/>
      </rPr>
      <t>Sentsibilizazio eta komunikazio kanpainak</t>
    </r>
    <r>
      <rPr>
        <sz val="11"/>
        <color rgb="FF0070C0"/>
        <rFont val="Calibri"/>
        <family val="2"/>
        <scheme val="minor"/>
      </rPr>
      <t xml:space="preserve">
</t>
    </r>
    <r>
      <rPr>
        <sz val="11"/>
        <rFont val="Calibri"/>
        <family val="2"/>
        <scheme val="minor"/>
      </rPr>
      <t>Campañas de concienciación y comunicación</t>
    </r>
  </si>
  <si>
    <r>
      <rPr>
        <i/>
        <sz val="11"/>
        <color rgb="FF0070C0"/>
        <rFont val="Calibri"/>
        <family val="2"/>
        <scheme val="minor"/>
      </rPr>
      <t>Bereziazko jarduerak</t>
    </r>
    <r>
      <rPr>
        <sz val="11"/>
        <rFont val="Calibri"/>
        <family val="2"/>
        <scheme val="minor"/>
      </rPr>
      <t xml:space="preserve">
Actuaciones específicas (compostadores, bolsas…)</t>
    </r>
  </si>
  <si>
    <r>
      <rPr>
        <i/>
        <sz val="11"/>
        <color rgb="FF0070C0"/>
        <rFont val="Calibri"/>
        <family val="2"/>
        <scheme val="minor"/>
      </rPr>
      <t>Kontsumoak</t>
    </r>
    <r>
      <rPr>
        <sz val="11"/>
        <rFont val="Calibri"/>
        <family val="2"/>
        <scheme val="minor"/>
      </rPr>
      <t xml:space="preserve">
Consumos</t>
    </r>
  </si>
  <si>
    <r>
      <rPr>
        <i/>
        <sz val="11"/>
        <color rgb="FF0070C0"/>
        <rFont val="Calibri"/>
        <family val="2"/>
        <scheme val="minor"/>
      </rPr>
      <t>Mantentze-lanak</t>
    </r>
    <r>
      <rPr>
        <sz val="11"/>
        <rFont val="Calibri"/>
        <family val="2"/>
        <scheme val="minor"/>
      </rPr>
      <t xml:space="preserve">
Mantenimiento</t>
    </r>
  </si>
  <si>
    <r>
      <rPr>
        <i/>
        <sz val="11"/>
        <color rgb="FF0070C0"/>
        <rFont val="Calibri"/>
        <family val="2"/>
        <scheme val="minor"/>
      </rPr>
      <t>GASTU KORROENTEAK GUZTIRA</t>
    </r>
    <r>
      <rPr>
        <sz val="11"/>
        <rFont val="Calibri"/>
        <family val="2"/>
        <scheme val="minor"/>
      </rPr>
      <t xml:space="preserve">
TOTAL GASTOS CORRIENTES</t>
    </r>
  </si>
  <si>
    <r>
      <rPr>
        <i/>
        <sz val="11"/>
        <color rgb="FF0070C0"/>
        <rFont val="Calibri"/>
        <family val="2"/>
        <scheme val="minor"/>
      </rPr>
      <t>Ibilgailuak</t>
    </r>
    <r>
      <rPr>
        <sz val="11"/>
        <rFont val="Calibri"/>
        <family val="2"/>
        <scheme val="minor"/>
      </rPr>
      <t xml:space="preserve">
Vehículos</t>
    </r>
  </si>
  <si>
    <r>
      <rPr>
        <i/>
        <sz val="11"/>
        <color rgb="FF0070C0"/>
        <rFont val="Calibri"/>
        <family val="2"/>
        <scheme val="minor"/>
      </rPr>
      <t>Edukiontziak</t>
    </r>
    <r>
      <rPr>
        <sz val="11"/>
        <rFont val="Calibri"/>
        <family val="2"/>
        <scheme val="minor"/>
      </rPr>
      <t xml:space="preserve">
Contenedores</t>
    </r>
  </si>
  <si>
    <r>
      <rPr>
        <i/>
        <sz val="11"/>
        <color rgb="FF0070C0"/>
        <rFont val="Calibri"/>
        <family val="2"/>
        <scheme val="minor"/>
      </rPr>
      <t>Konpostagailuak eta lotutako instalazioak</t>
    </r>
    <r>
      <rPr>
        <sz val="11"/>
        <color rgb="FF0070C0"/>
        <rFont val="Calibri"/>
        <family val="2"/>
        <scheme val="minor"/>
      </rPr>
      <t xml:space="preserve">
</t>
    </r>
    <r>
      <rPr>
        <sz val="11"/>
        <rFont val="Calibri"/>
        <family val="2"/>
        <scheme val="minor"/>
      </rPr>
      <t>Compostadores e instalaciones asociadas…</t>
    </r>
  </si>
  <si>
    <r>
      <rPr>
        <i/>
        <sz val="11"/>
        <color rgb="FF0070C0"/>
        <rFont val="Calibri"/>
        <family val="2"/>
        <scheme val="minor"/>
      </rPr>
      <t>Bestekoak</t>
    </r>
    <r>
      <rPr>
        <sz val="11"/>
        <rFont val="Calibri"/>
        <family val="2"/>
        <scheme val="minor"/>
      </rPr>
      <t xml:space="preserve">
Otros</t>
    </r>
  </si>
  <si>
    <r>
      <rPr>
        <i/>
        <sz val="11"/>
        <color rgb="FF0070C0"/>
        <rFont val="Calibri"/>
        <family val="2"/>
        <scheme val="minor"/>
      </rPr>
      <t>AMORTIZAZIOAK GUZTIRA</t>
    </r>
    <r>
      <rPr>
        <sz val="11"/>
        <rFont val="Calibri"/>
        <family val="2"/>
        <scheme val="minor"/>
      </rPr>
      <t xml:space="preserve">
TOTAL AMORTIZACIONES</t>
    </r>
  </si>
  <si>
    <r>
      <rPr>
        <i/>
        <sz val="11"/>
        <color rgb="FF0070C0"/>
        <rFont val="Calibri"/>
        <family val="2"/>
        <scheme val="minor"/>
      </rPr>
      <t>Erregaia</t>
    </r>
    <r>
      <rPr>
        <sz val="11"/>
        <rFont val="Calibri"/>
        <family val="2"/>
        <scheme val="minor"/>
      </rPr>
      <t xml:space="preserve">
Combustible</t>
    </r>
  </si>
  <si>
    <r>
      <rPr>
        <i/>
        <sz val="11"/>
        <color rgb="FF0070C0"/>
        <rFont val="Calibri"/>
        <family val="2"/>
        <scheme val="minor"/>
      </rPr>
      <t>Ura</t>
    </r>
    <r>
      <rPr>
        <sz val="11"/>
        <rFont val="Calibri"/>
        <family val="2"/>
        <scheme val="minor"/>
      </rPr>
      <t xml:space="preserve">
Agua</t>
    </r>
  </si>
  <si>
    <r>
      <rPr>
        <i/>
        <sz val="11"/>
        <color rgb="FF0070C0"/>
        <rFont val="Calibri"/>
        <family val="2"/>
        <scheme val="minor"/>
      </rPr>
      <t>Garbitzeko produktuak</t>
    </r>
    <r>
      <rPr>
        <sz val="11"/>
        <rFont val="Calibri"/>
        <family val="2"/>
        <scheme val="minor"/>
      </rPr>
      <t xml:space="preserve">
Productos de limpieza</t>
    </r>
  </si>
  <si>
    <r>
      <rPr>
        <i/>
        <sz val="11"/>
        <color rgb="FF0070C0"/>
        <rFont val="Calibri"/>
        <family val="2"/>
        <scheme val="minor"/>
      </rPr>
      <t>Elektrizitatea</t>
    </r>
    <r>
      <rPr>
        <sz val="11"/>
        <rFont val="Calibri"/>
        <family val="2"/>
        <scheme val="minor"/>
      </rPr>
      <t xml:space="preserve">
Electricidad</t>
    </r>
  </si>
  <si>
    <r>
      <rPr>
        <i/>
        <sz val="11"/>
        <color rgb="FF0070C0"/>
        <rFont val="Calibri"/>
        <family val="2"/>
        <scheme val="minor"/>
      </rPr>
      <t>Gasa</t>
    </r>
    <r>
      <rPr>
        <sz val="11"/>
        <rFont val="Calibri"/>
        <family val="2"/>
        <scheme val="minor"/>
      </rPr>
      <t xml:space="preserve">
Gas</t>
    </r>
  </si>
  <si>
    <r>
      <rPr>
        <i/>
        <sz val="11"/>
        <color rgb="FF0070C0"/>
        <rFont val="Calibri"/>
        <family val="2"/>
        <scheme val="minor"/>
      </rPr>
      <t>Konpostatzeko materialak</t>
    </r>
    <r>
      <rPr>
        <sz val="11"/>
        <color rgb="FF0070C0"/>
        <rFont val="Calibri"/>
        <family val="2"/>
        <scheme val="minor"/>
      </rPr>
      <t xml:space="preserve">
</t>
    </r>
    <r>
      <rPr>
        <sz val="11"/>
        <rFont val="Calibri"/>
        <family val="2"/>
        <scheme val="minor"/>
      </rPr>
      <t>Material para compostaje (estructurante, …)</t>
    </r>
  </si>
  <si>
    <r>
      <rPr>
        <i/>
        <sz val="11"/>
        <color rgb="FF0070C0"/>
        <rFont val="Calibri"/>
        <family val="2"/>
        <scheme val="minor"/>
      </rPr>
      <t>Kospost guneak</t>
    </r>
    <r>
      <rPr>
        <sz val="11"/>
        <color rgb="FF0070C0"/>
        <rFont val="Calibri"/>
        <family val="2"/>
        <scheme val="minor"/>
      </rPr>
      <t xml:space="preserve">
</t>
    </r>
    <r>
      <rPr>
        <sz val="11"/>
        <rFont val="Calibri"/>
        <family val="2"/>
        <scheme val="minor"/>
      </rPr>
      <t>Áreas de compostaje</t>
    </r>
  </si>
  <si>
    <r>
      <rPr>
        <i/>
        <sz val="11"/>
        <color rgb="FF0070C0"/>
        <rFont val="Calibri"/>
        <family val="2"/>
        <scheme val="minor"/>
      </rPr>
      <t>Instalazioak</t>
    </r>
    <r>
      <rPr>
        <sz val="11"/>
        <rFont val="Calibri"/>
        <family val="2"/>
        <scheme val="minor"/>
      </rPr>
      <t xml:space="preserve">
Instalaciones</t>
    </r>
  </si>
  <si>
    <r>
      <rPr>
        <i/>
        <sz val="11"/>
        <color rgb="FF0070C0"/>
        <rFont val="Calibri"/>
        <family val="2"/>
        <scheme val="minor"/>
      </rPr>
      <t>Errefusa</t>
    </r>
    <r>
      <rPr>
        <sz val="11"/>
        <rFont val="Calibri"/>
        <family val="2"/>
        <scheme val="minor"/>
      </rPr>
      <t xml:space="preserve">
Resto</t>
    </r>
  </si>
  <si>
    <r>
      <rPr>
        <i/>
        <sz val="11"/>
        <color rgb="FF0070C0"/>
        <rFont val="Calibri"/>
        <family val="2"/>
        <scheme val="minor"/>
      </rPr>
      <t>Organikoa</t>
    </r>
    <r>
      <rPr>
        <sz val="11"/>
        <rFont val="Calibri"/>
        <family val="2"/>
        <scheme val="minor"/>
      </rPr>
      <t xml:space="preserve">
Orgánica</t>
    </r>
  </si>
  <si>
    <r>
      <rPr>
        <i/>
        <sz val="11"/>
        <color rgb="FF0070C0"/>
        <rFont val="Calibri"/>
        <family val="2"/>
        <scheme val="minor"/>
      </rPr>
      <t>Ontzi arinak</t>
    </r>
    <r>
      <rPr>
        <sz val="11"/>
        <rFont val="Calibri"/>
        <family val="2"/>
        <scheme val="minor"/>
      </rPr>
      <t xml:space="preserve">
Envases ligeros</t>
    </r>
  </si>
  <si>
    <r>
      <rPr>
        <i/>
        <sz val="11"/>
        <color rgb="FF0070C0"/>
        <rFont val="Calibri"/>
        <family val="2"/>
        <scheme val="minor"/>
      </rPr>
      <t>Paper-kartoia</t>
    </r>
    <r>
      <rPr>
        <sz val="11"/>
        <rFont val="Calibri"/>
        <family val="2"/>
        <scheme val="minor"/>
      </rPr>
      <t xml:space="preserve">
Papel-cartón</t>
    </r>
  </si>
  <si>
    <r>
      <rPr>
        <i/>
        <sz val="11"/>
        <color rgb="FF0070C0"/>
        <rFont val="Calibri"/>
        <family val="2"/>
        <scheme val="minor"/>
      </rPr>
      <t>Beira</t>
    </r>
    <r>
      <rPr>
        <sz val="11"/>
        <rFont val="Calibri"/>
        <family val="2"/>
        <scheme val="minor"/>
      </rPr>
      <t xml:space="preserve">
Vidrio</t>
    </r>
  </si>
  <si>
    <r>
      <rPr>
        <i/>
        <sz val="11"/>
        <color rgb="FF0070C0"/>
        <rFont val="Calibri"/>
        <family val="2"/>
        <scheme val="minor"/>
      </rPr>
      <t>Sukalde Olioa</t>
    </r>
    <r>
      <rPr>
        <sz val="11"/>
        <rFont val="Calibri"/>
        <family val="2"/>
        <scheme val="minor"/>
      </rPr>
      <t xml:space="preserve">
Aceite de cocina</t>
    </r>
  </si>
  <si>
    <r>
      <rPr>
        <i/>
        <sz val="11"/>
        <color rgb="FF0070C0"/>
        <rFont val="Calibri"/>
        <family val="2"/>
        <scheme val="minor"/>
      </rPr>
      <t>Berriz erabiltzekoak</t>
    </r>
    <r>
      <rPr>
        <sz val="11"/>
        <rFont val="Calibri"/>
        <family val="2"/>
        <scheme val="minor"/>
      </rPr>
      <t xml:space="preserve">
Reutilizables</t>
    </r>
  </si>
  <si>
    <r>
      <rPr>
        <i/>
        <sz val="11"/>
        <color rgb="FF0070C0"/>
        <rFont val="Calibri"/>
        <family val="2"/>
        <scheme val="minor"/>
      </rPr>
      <t>Pilak</t>
    </r>
    <r>
      <rPr>
        <sz val="11"/>
        <rFont val="Calibri"/>
        <family val="2"/>
        <scheme val="minor"/>
      </rPr>
      <t xml:space="preserve">
Pilas</t>
    </r>
  </si>
  <si>
    <r>
      <rPr>
        <i/>
        <sz val="11"/>
        <color rgb="FF0070C0"/>
        <rFont val="Calibri"/>
        <family val="2"/>
        <scheme val="minor"/>
      </rPr>
      <t>Tamaina handikoak</t>
    </r>
    <r>
      <rPr>
        <sz val="11"/>
        <rFont val="Calibri"/>
        <family val="2"/>
        <scheme val="minor"/>
      </rPr>
      <t xml:space="preserve">
Voluminosos</t>
    </r>
  </si>
  <si>
    <r>
      <rPr>
        <i/>
        <sz val="11"/>
        <color rgb="FF0070C0"/>
        <rFont val="Calibri"/>
        <family val="2"/>
        <scheme val="minor"/>
      </rPr>
      <t>Etxebizitzetako arriskutsuak</t>
    </r>
    <r>
      <rPr>
        <sz val="11"/>
        <rFont val="Calibri"/>
        <family val="2"/>
        <scheme val="minor"/>
      </rPr>
      <t xml:space="preserve">
Peligrosos del hogar</t>
    </r>
  </si>
  <si>
    <r>
      <rPr>
        <sz val="11"/>
        <color rgb="FF0070C0"/>
        <rFont val="Calibri"/>
        <family val="2"/>
        <scheme val="minor"/>
      </rPr>
      <t>Garbiguneak</t>
    </r>
    <r>
      <rPr>
        <sz val="11"/>
        <rFont val="Calibri"/>
        <family val="2"/>
        <scheme val="minor"/>
      </rPr>
      <t xml:space="preserve"> /  Garbigunes y puntos limpios</t>
    </r>
  </si>
  <si>
    <r>
      <rPr>
        <i/>
        <sz val="11"/>
        <color rgb="FF0070C0"/>
        <rFont val="Calibri"/>
        <family val="2"/>
        <scheme val="minor"/>
      </rPr>
      <t>Guztizko partziala</t>
    </r>
    <r>
      <rPr>
        <sz val="11"/>
        <rFont val="Calibri"/>
        <family val="2"/>
        <scheme val="minor"/>
      </rPr>
      <t xml:space="preserve">
Subtotal </t>
    </r>
  </si>
  <si>
    <r>
      <rPr>
        <b/>
        <i/>
        <sz val="11"/>
        <color theme="0"/>
        <rFont val="Calibri"/>
        <family val="2"/>
        <scheme val="minor"/>
      </rPr>
      <t>Zeharkako gastuak</t>
    </r>
    <r>
      <rPr>
        <b/>
        <sz val="11"/>
        <color theme="0"/>
        <rFont val="Calibri"/>
        <family val="2"/>
        <scheme val="minor"/>
      </rPr>
      <t xml:space="preserve">
Costes indirectos</t>
    </r>
  </si>
  <si>
    <r>
      <rPr>
        <b/>
        <i/>
        <sz val="11"/>
        <color rgb="FF0070C0"/>
        <rFont val="Calibri"/>
        <family val="2"/>
        <scheme val="minor"/>
      </rPr>
      <t>Bitarteko kostuak</t>
    </r>
    <r>
      <rPr>
        <b/>
        <sz val="11"/>
        <rFont val="Calibri"/>
        <family val="2"/>
        <scheme val="minor"/>
      </rPr>
      <t xml:space="preserve">
Costes mediales</t>
    </r>
  </si>
  <si>
    <r>
      <rPr>
        <i/>
        <sz val="11"/>
        <color rgb="FF0070C0"/>
        <rFont val="Calibri"/>
        <family val="2"/>
        <scheme val="minor"/>
      </rPr>
      <t>Kostua guztira</t>
    </r>
    <r>
      <rPr>
        <sz val="11"/>
        <rFont val="Calibri"/>
        <family val="2"/>
        <scheme val="minor"/>
      </rPr>
      <t xml:space="preserve">
Coste total</t>
    </r>
  </si>
  <si>
    <r>
      <rPr>
        <i/>
        <sz val="11"/>
        <color rgb="FF0070C0"/>
        <rFont val="Calibri"/>
        <family val="2"/>
        <scheme val="minor"/>
      </rPr>
      <t xml:space="preserve">Egotzitako 
%a </t>
    </r>
    <r>
      <rPr>
        <sz val="11"/>
        <rFont val="Calibri"/>
        <family val="2"/>
        <scheme val="minor"/>
      </rPr>
      <t xml:space="preserve">
% imputado</t>
    </r>
  </si>
  <si>
    <r>
      <rPr>
        <i/>
        <sz val="11"/>
        <color rgb="FF0070C0"/>
        <rFont val="Calibri"/>
        <family val="2"/>
        <scheme val="minor"/>
      </rPr>
      <t>Egotzitako kostua</t>
    </r>
    <r>
      <rPr>
        <sz val="11"/>
        <rFont val="Calibri"/>
        <family val="2"/>
        <scheme val="minor"/>
      </rPr>
      <t xml:space="preserve">
Coste imputado</t>
    </r>
  </si>
  <si>
    <r>
      <rPr>
        <i/>
        <sz val="11"/>
        <color rgb="FF0070C0"/>
        <rFont val="Calibri"/>
        <family val="2"/>
        <scheme val="minor"/>
      </rPr>
      <t>Bulego teknikoa</t>
    </r>
    <r>
      <rPr>
        <sz val="11"/>
        <rFont val="Calibri"/>
        <family val="2"/>
        <scheme val="minor"/>
      </rPr>
      <t xml:space="preserve">
Oficina técnica</t>
    </r>
  </si>
  <si>
    <r>
      <rPr>
        <i/>
        <sz val="11"/>
        <color rgb="FF0070C0"/>
        <rFont val="Calibri"/>
        <family val="2"/>
        <scheme val="minor"/>
      </rPr>
      <t>Zerbitzu bati baino gehiagori dagokion kostuak dira (Kontuhartzailearen lan-kostua adibidez); zerbitzu ezberdinen artean banatzen dira, gastu-bolumenaren arabera. Adibidea: Kontuhartzailearen kostua 100ekoa bada eta zerbitzuak kontuhartzailearen demboraren %5a bada, zerbitzuari dakion kostua 5koa izango da</t>
    </r>
    <r>
      <rPr>
        <sz val="11"/>
        <rFont val="Calibri"/>
        <family val="2"/>
        <scheme val="minor"/>
      </rPr>
      <t xml:space="preserve">
Son costes que afectan a más de un servicio (por ejemplo el coste laboral de la persona Interventora) y que se distribuyen entre los distintos servicios en función de su volumen de gasto. Ejemplo: si el coste de la persona Interventora es de 100 y el servicio consume el 5% del tiempo de la persona interventora, el coste imputable al servicio serán 5.</t>
    </r>
  </si>
  <si>
    <r>
      <rPr>
        <i/>
        <sz val="11"/>
        <color rgb="FF0070C0"/>
        <rFont val="Calibri"/>
        <family val="2"/>
        <scheme val="minor"/>
      </rPr>
      <t>Udaltzaingoa</t>
    </r>
    <r>
      <rPr>
        <sz val="11"/>
        <rFont val="Calibri"/>
        <family val="2"/>
        <scheme val="minor"/>
      </rPr>
      <t xml:space="preserve">
Policía</t>
    </r>
  </si>
  <si>
    <r>
      <rPr>
        <i/>
        <sz val="11"/>
        <color rgb="FF0070C0"/>
        <rFont val="Calibri"/>
        <family val="2"/>
        <scheme val="minor"/>
      </rPr>
      <t>Biltegia</t>
    </r>
    <r>
      <rPr>
        <sz val="11"/>
        <rFont val="Calibri"/>
        <family val="2"/>
        <scheme val="minor"/>
      </rPr>
      <t xml:space="preserve">
Almacén</t>
    </r>
  </si>
  <si>
    <r>
      <rPr>
        <i/>
        <sz val="11"/>
        <color rgb="FF0070C0"/>
        <rFont val="Calibri"/>
        <family val="2"/>
        <scheme val="minor"/>
      </rPr>
      <t>Lan-brigada</t>
    </r>
    <r>
      <rPr>
        <sz val="11"/>
        <rFont val="Calibri"/>
        <family val="2"/>
        <scheme val="minor"/>
      </rPr>
      <t xml:space="preserve">
Brigada de obras</t>
    </r>
  </si>
  <si>
    <r>
      <rPr>
        <i/>
        <sz val="11"/>
        <color rgb="FF0070C0"/>
        <rFont val="Calibri"/>
        <family val="2"/>
        <scheme val="minor"/>
      </rPr>
      <t>Zergen kudeaketa</t>
    </r>
    <r>
      <rPr>
        <sz val="11"/>
        <rFont val="Calibri"/>
        <family val="2"/>
        <scheme val="minor"/>
      </rPr>
      <t xml:space="preserve">
Gestión de impuestos</t>
    </r>
  </si>
  <si>
    <r>
      <rPr>
        <i/>
        <sz val="11"/>
        <color rgb="FF0070C0"/>
        <rFont val="Calibri"/>
        <family val="2"/>
        <scheme val="minor"/>
      </rPr>
      <t>Tokiko Agenda 21</t>
    </r>
    <r>
      <rPr>
        <sz val="11"/>
        <rFont val="Calibri"/>
        <family val="2"/>
        <scheme val="minor"/>
      </rPr>
      <t xml:space="preserve">
Agenda Local 21</t>
    </r>
  </si>
  <si>
    <r>
      <rPr>
        <b/>
        <i/>
        <sz val="11"/>
        <color rgb="FF0070C0"/>
        <rFont val="Calibri"/>
        <family val="2"/>
        <scheme val="minor"/>
      </rPr>
      <t>Egitura-kostuak</t>
    </r>
    <r>
      <rPr>
        <b/>
        <sz val="11"/>
        <rFont val="Calibri"/>
        <family val="2"/>
        <scheme val="minor"/>
      </rPr>
      <t xml:space="preserve">
Costes de estructura</t>
    </r>
  </si>
  <si>
    <r>
      <rPr>
        <i/>
        <sz val="11"/>
        <color rgb="FF0070C0"/>
        <rFont val="Calibri"/>
        <family val="2"/>
        <scheme val="minor"/>
      </rPr>
      <t xml:space="preserve">Egotzitako %a </t>
    </r>
    <r>
      <rPr>
        <sz val="11"/>
        <rFont val="Calibri"/>
        <family val="2"/>
        <scheme val="minor"/>
      </rPr>
      <t xml:space="preserve">
% imputado</t>
    </r>
  </si>
  <si>
    <r>
      <rPr>
        <i/>
        <sz val="11"/>
        <color rgb="FF0070C0"/>
        <rFont val="Calibri"/>
        <family val="2"/>
        <scheme val="minor"/>
      </rPr>
      <t>Gehitu  %5 eta %15 arteko zenbatekoa gastu orokor horietatik, akreditatu beharrik gabekoak, Udal/Erakundea guztiaren zerbitzura jartzen direnak, eta hondakinen arloarekin zerikusirik ez dutenak. Adibidez, kargu politikoen soldatak, erakundeen publizitate kanpaina orokorrak edo erakundearen irudiaren zabalkundea, ur eta energia kontsumoa, zor publikoaren finantzaketa, etab.</t>
    </r>
    <r>
      <rPr>
        <sz val="11"/>
        <rFont val="Calibri"/>
        <family val="2"/>
        <scheme val="minor"/>
      </rPr>
      <t xml:space="preserve">
Añadir un % entre el 5 y el 15% de todos aquellos gastos generales que, sin ser preciso acreditar, se ponen al servicio de todo lo que hace el Ayuntamiento/Institución, y no están relacionados en concreto con el ámbito de los residuos. Ej. Sueldo de cargos políticos, campañas generales de publicidad institucional o difusión de la imagen de la institución, consumos de agua y energia, financiación de la deuda pública, etc.
</t>
    </r>
  </si>
  <si>
    <r>
      <rPr>
        <i/>
        <sz val="11"/>
        <color rgb="FF0070C0"/>
        <rFont val="Calibri"/>
        <family val="2"/>
        <scheme val="minor"/>
      </rPr>
      <t>Egiturazko gastuak/Orokorrak</t>
    </r>
    <r>
      <rPr>
        <sz val="11"/>
        <rFont val="Calibri"/>
        <family val="2"/>
        <scheme val="minor"/>
      </rPr>
      <t xml:space="preserve">
Gastos estructurales/generales</t>
    </r>
  </si>
  <si>
    <r>
      <rPr>
        <b/>
        <i/>
        <sz val="11"/>
        <color rgb="FF00B0F0"/>
        <rFont val="Calibri"/>
        <family val="2"/>
        <scheme val="minor"/>
      </rPr>
      <t>Diru-sarrerak</t>
    </r>
    <r>
      <rPr>
        <b/>
        <sz val="11"/>
        <color theme="0"/>
        <rFont val="Calibri"/>
        <family val="2"/>
        <scheme val="minor"/>
      </rPr>
      <t xml:space="preserve">
Ingresos</t>
    </r>
  </si>
  <si>
    <r>
      <rPr>
        <i/>
        <sz val="11"/>
        <color rgb="FF0070C0"/>
        <rFont val="Calibri"/>
        <family val="2"/>
        <scheme val="minor"/>
      </rPr>
      <t>Izunak eta diru laguntzak ez dira kontuan hartzen</t>
    </r>
    <r>
      <rPr>
        <i/>
        <sz val="11"/>
        <rFont val="Calibri"/>
        <family val="2"/>
        <scheme val="minor"/>
      </rPr>
      <t xml:space="preserve"> </t>
    </r>
    <r>
      <rPr>
        <sz val="11"/>
        <rFont val="Calibri"/>
        <family val="2"/>
        <scheme val="minor"/>
      </rPr>
      <t xml:space="preserve">/ No se incluyen como ingresos las multas y subvenciones
</t>
    </r>
    <r>
      <rPr>
        <i/>
        <u/>
        <sz val="11"/>
        <color theme="4" tint="-0.249977111117893"/>
        <rFont val="Calibri"/>
        <family val="2"/>
        <scheme val="minor"/>
      </rPr>
      <t>11.3 Art:...(1) (produktuaren) ekoizlearen erantzukizun zabaldua, (2) materialen salmenta eta (3) energia aplikatzearen ondoriozko diru-sarrerak./</t>
    </r>
    <r>
      <rPr>
        <u/>
        <sz val="11"/>
        <rFont val="Calibri"/>
        <family val="2"/>
        <scheme val="minor"/>
      </rPr>
      <t>Art. 11.3: ... los ingresos derivados de la aplicación de (1) la responsabilidad ampliada del productor (de producto), (2) de la venta de materiales y (3) de energía.</t>
    </r>
    <r>
      <rPr>
        <i/>
        <sz val="11"/>
        <color theme="4" tint="-0.249977111117893"/>
        <rFont val="Calibri"/>
        <family val="2"/>
        <scheme val="minor"/>
      </rPr>
      <t xml:space="preserve">
</t>
    </r>
  </si>
  <si>
    <r>
      <rPr>
        <i/>
        <sz val="11"/>
        <color rgb="FF0070C0"/>
        <rFont val="Calibri"/>
        <family val="2"/>
        <scheme val="minor"/>
      </rPr>
      <t>Energiaren salmentak</t>
    </r>
    <r>
      <rPr>
        <sz val="11"/>
        <rFont val="Calibri"/>
        <family val="2"/>
        <scheme val="minor"/>
      </rPr>
      <t xml:space="preserve">
Venta de energía</t>
    </r>
  </si>
  <si>
    <r>
      <rPr>
        <b/>
        <i/>
        <sz val="11"/>
        <color theme="0"/>
        <rFont val="Calibri"/>
        <family val="2"/>
        <scheme val="minor"/>
      </rPr>
      <t>EMAITZA TASAK BAINO LEHEN</t>
    </r>
    <r>
      <rPr>
        <b/>
        <sz val="11"/>
        <color theme="0"/>
        <rFont val="Calibri"/>
        <family val="2"/>
        <scheme val="minor"/>
      </rPr>
      <t xml:space="preserve">
RESULTADO ANTES DE TASAS</t>
    </r>
  </si>
  <si>
    <r>
      <rPr>
        <b/>
        <i/>
        <sz val="11"/>
        <color rgb="FF00B0F0"/>
        <rFont val="Calibri"/>
        <family val="2"/>
        <scheme val="minor"/>
      </rPr>
      <t>Udalerriaren datu orokorrak</t>
    </r>
    <r>
      <rPr>
        <b/>
        <sz val="11"/>
        <color theme="0"/>
        <rFont val="Calibri"/>
        <family val="2"/>
        <scheme val="minor"/>
      </rPr>
      <t xml:space="preserve">
Datos generales del municipio</t>
    </r>
  </si>
  <si>
    <r>
      <rPr>
        <b/>
        <i/>
        <sz val="11"/>
        <color rgb="FF00B0F0"/>
        <rFont val="Calibri"/>
        <family val="2"/>
        <scheme val="minor"/>
      </rPr>
      <t>Datua</t>
    </r>
    <r>
      <rPr>
        <b/>
        <sz val="11"/>
        <color theme="0"/>
        <rFont val="Calibri"/>
        <family val="2"/>
        <scheme val="minor"/>
      </rPr>
      <t xml:space="preserve">
Dato</t>
    </r>
  </si>
  <si>
    <r>
      <rPr>
        <i/>
        <sz val="11"/>
        <color rgb="FF0070C0"/>
        <rFont val="Calibri"/>
        <family val="2"/>
        <scheme val="minor"/>
      </rPr>
      <t>Lurralde Historikoa</t>
    </r>
    <r>
      <rPr>
        <sz val="11"/>
        <rFont val="Calibri"/>
        <family val="2"/>
        <scheme val="minor"/>
      </rPr>
      <t xml:space="preserve">
Territorio Histórico</t>
    </r>
  </si>
  <si>
    <r>
      <rPr>
        <i/>
        <sz val="11"/>
        <color rgb="FF0070C0"/>
        <rFont val="Calibri"/>
        <family val="2"/>
        <scheme val="minor"/>
      </rPr>
      <t>Sartu datua</t>
    </r>
    <r>
      <rPr>
        <sz val="11"/>
        <color rgb="FF0070C0"/>
        <rFont val="Calibri"/>
        <family val="2"/>
        <scheme val="minor"/>
      </rPr>
      <t xml:space="preserve"> </t>
    </r>
    <r>
      <rPr>
        <sz val="11"/>
        <rFont val="Calibri"/>
        <family val="2"/>
        <scheme val="minor"/>
      </rPr>
      <t>/</t>
    </r>
    <r>
      <rPr>
        <sz val="11"/>
        <color rgb="FF0070C0"/>
        <rFont val="Calibri"/>
        <family val="2"/>
        <scheme val="minor"/>
      </rPr>
      <t xml:space="preserve"> </t>
    </r>
    <r>
      <rPr>
        <sz val="11"/>
        <rFont val="Calibri"/>
        <family val="2"/>
        <scheme val="minor"/>
      </rPr>
      <t>Introducir dato</t>
    </r>
  </si>
  <si>
    <r>
      <rPr>
        <i/>
        <sz val="11"/>
        <color rgb="FF0070C0"/>
        <rFont val="Calibri"/>
        <family val="2"/>
        <scheme val="minor"/>
      </rPr>
      <t>Toki Erakundea</t>
    </r>
    <r>
      <rPr>
        <sz val="11"/>
        <rFont val="Calibri"/>
        <family val="2"/>
        <scheme val="minor"/>
      </rPr>
      <t xml:space="preserve">
Entidad Local</t>
    </r>
  </si>
  <si>
    <r>
      <rPr>
        <b/>
        <i/>
        <sz val="11"/>
        <color rgb="FF00B0F0"/>
        <rFont val="Calibri"/>
        <family val="2"/>
        <scheme val="minor"/>
      </rPr>
      <t>Magnitudeak</t>
    </r>
    <r>
      <rPr>
        <b/>
        <sz val="11"/>
        <color theme="0"/>
        <rFont val="Calibri"/>
        <family val="2"/>
        <scheme val="minor"/>
      </rPr>
      <t xml:space="preserve">
Magnitudes</t>
    </r>
  </si>
  <si>
    <r>
      <rPr>
        <i/>
        <sz val="11"/>
        <color rgb="FF0070C0"/>
        <rFont val="Calibri"/>
        <family val="2"/>
        <scheme val="minor"/>
      </rPr>
      <t>Biztanleak</t>
    </r>
    <r>
      <rPr>
        <sz val="11"/>
        <rFont val="Calibri"/>
        <family val="2"/>
        <scheme val="minor"/>
      </rPr>
      <t xml:space="preserve">
Habitantes</t>
    </r>
  </si>
  <si>
    <r>
      <rPr>
        <i/>
        <sz val="11"/>
        <color rgb="FF0070C0"/>
        <rFont val="Calibri"/>
        <family val="2"/>
        <scheme val="minor"/>
      </rPr>
      <t xml:space="preserve">Udalaren datuak kontsultatu </t>
    </r>
    <r>
      <rPr>
        <sz val="11"/>
        <color theme="1"/>
        <rFont val="Calibri"/>
        <family val="2"/>
        <scheme val="minor"/>
      </rPr>
      <t xml:space="preserve">/ Consultar datos municipales
</t>
    </r>
    <r>
      <rPr>
        <i/>
        <sz val="11"/>
        <color rgb="FF0070C0"/>
        <rFont val="Calibri"/>
        <family val="2"/>
        <scheme val="minor"/>
      </rPr>
      <t>Erreferentzia giza</t>
    </r>
    <r>
      <rPr>
        <sz val="11"/>
        <color theme="1"/>
        <rFont val="Calibri"/>
        <family val="2"/>
        <scheme val="minor"/>
      </rPr>
      <t xml:space="preserve"> / Como referencia:  https://www.eustat.eus/elementos/ele0011400/poblacion-de-la-ca-de-euskadi-por-ambitos-territoriales-segun-lugar-de-nacimiento/tbl0011425_c.html</t>
    </r>
  </si>
  <si>
    <r>
      <rPr>
        <i/>
        <sz val="11"/>
        <color rgb="FF0070C0"/>
        <rFont val="Calibri"/>
        <family val="2"/>
        <scheme val="minor"/>
      </rPr>
      <t>Etxebizitza-kopurua</t>
    </r>
    <r>
      <rPr>
        <sz val="11"/>
        <rFont val="Calibri"/>
        <family val="2"/>
        <scheme val="minor"/>
      </rPr>
      <t xml:space="preserve">
Nº de viviendas</t>
    </r>
  </si>
  <si>
    <r>
      <rPr>
        <i/>
        <sz val="11"/>
        <color rgb="FF0070C0"/>
        <rFont val="Calibri"/>
        <family val="2"/>
        <scheme val="minor"/>
      </rPr>
      <t xml:space="preserve">Udalaren datuak kontsultatu </t>
    </r>
    <r>
      <rPr>
        <sz val="11"/>
        <rFont val="Calibri"/>
        <family val="2"/>
        <scheme val="minor"/>
      </rPr>
      <t>/ Consultar datos municipales</t>
    </r>
    <r>
      <rPr>
        <sz val="11"/>
        <color theme="1"/>
        <rFont val="Calibri"/>
        <family val="2"/>
        <scheme val="minor"/>
      </rPr>
      <t xml:space="preserve">
</t>
    </r>
    <r>
      <rPr>
        <i/>
        <sz val="11"/>
        <color rgb="FF0070C0"/>
        <rFont val="Calibri"/>
        <family val="2"/>
        <scheme val="minor"/>
      </rPr>
      <t>Erreferentzia giza</t>
    </r>
    <r>
      <rPr>
        <sz val="11"/>
        <color theme="1"/>
        <rFont val="Calibri"/>
        <family val="2"/>
        <scheme val="minor"/>
      </rPr>
      <t xml:space="preserve"> / Como referencia: https://www.eustat.eus/elementos/ele0013600/viviendas-familiares-principales-de-la-ca-de-euskadi-por-ambitos-territoriales-y-numero-de-residentes/tbl0013621_c.html</t>
    </r>
  </si>
  <si>
    <r>
      <rPr>
        <i/>
        <sz val="11"/>
        <color rgb="FF0070C0"/>
        <rFont val="Calibri"/>
        <family val="2"/>
        <scheme val="minor"/>
      </rPr>
      <t>Etxebizitzen bataz besteko okupatzaile-kopurua</t>
    </r>
    <r>
      <rPr>
        <sz val="11"/>
        <rFont val="Calibri"/>
        <family val="2"/>
        <scheme val="minor"/>
      </rPr>
      <t xml:space="preserve">
Nº medio de ocupantes/vivienda</t>
    </r>
  </si>
  <si>
    <r>
      <rPr>
        <i/>
        <sz val="11"/>
        <color rgb="FF0070C0"/>
        <rFont val="Calibri"/>
        <family val="2"/>
        <scheme val="minor"/>
      </rPr>
      <t xml:space="preserve">C6 zati C7 </t>
    </r>
    <r>
      <rPr>
        <sz val="11"/>
        <rFont val="Calibri"/>
        <family val="2"/>
        <scheme val="minor"/>
      </rPr>
      <t>/ C6 entre C7</t>
    </r>
  </si>
  <si>
    <r>
      <rPr>
        <i/>
        <sz val="11"/>
        <color rgb="FF0070C0"/>
        <rFont val="Calibri"/>
        <family val="2"/>
        <scheme val="minor"/>
      </rPr>
      <t>Establezimendu kopurua (zerbitzuak, industria, etb.)</t>
    </r>
    <r>
      <rPr>
        <sz val="11"/>
        <rFont val="Calibri"/>
        <family val="2"/>
        <scheme val="minor"/>
      </rPr>
      <t xml:space="preserve">
Nº establecimientos (servicios, industria, etc.)</t>
    </r>
  </si>
  <si>
    <r>
      <rPr>
        <i/>
        <sz val="11"/>
        <color rgb="FF0070C0"/>
        <rFont val="Calibri"/>
        <family val="2"/>
        <scheme val="minor"/>
      </rPr>
      <t xml:space="preserve">Udalaren datuak kontsultatu </t>
    </r>
    <r>
      <rPr>
        <sz val="11"/>
        <rFont val="Calibri"/>
        <family val="2"/>
        <scheme val="minor"/>
      </rPr>
      <t>/ Consultar datos municipales</t>
    </r>
    <r>
      <rPr>
        <i/>
        <sz val="11"/>
        <color rgb="FF0070C0"/>
        <rFont val="Calibri"/>
        <family val="2"/>
        <scheme val="minor"/>
      </rPr>
      <t xml:space="preserve">
Erreferentzia giza </t>
    </r>
    <r>
      <rPr>
        <sz val="11"/>
        <rFont val="Calibri"/>
        <family val="2"/>
        <scheme val="minor"/>
      </rPr>
      <t>/ Como referencia:</t>
    </r>
    <r>
      <rPr>
        <i/>
        <sz val="11"/>
        <color rgb="FF0070C0"/>
        <rFont val="Calibri"/>
        <family val="2"/>
        <scheme val="minor"/>
      </rPr>
      <t xml:space="preserve"> 
&gt; 10.000 biztanleko udalerriak, kontsultatu:</t>
    </r>
    <r>
      <rPr>
        <sz val="11"/>
        <color theme="1"/>
        <rFont val="Calibri"/>
        <family val="2"/>
        <scheme val="minor"/>
      </rPr>
      <t xml:space="preserve"> / Municipios &gt; 10.000 habitantes consultar: https://www.eustat.eus/elementos/ele0005800/establecimientos-y-personas-empleadas-en-municipios-de-mas-de-10000-habitantes-segun-rama-de-actividad-a10/tbl0005834_c.html 
</t>
    </r>
    <r>
      <rPr>
        <i/>
        <sz val="11"/>
        <color rgb="FF0070C0"/>
        <rFont val="Calibri"/>
        <family val="2"/>
        <scheme val="minor"/>
      </rPr>
      <t>Beste udalerriak, kontsultatu eskualdeko datuak:</t>
    </r>
    <r>
      <rPr>
        <sz val="11"/>
        <color theme="1"/>
        <rFont val="Calibri"/>
        <family val="2"/>
        <scheme val="minor"/>
      </rPr>
      <t xml:space="preserve"> / Otros municipios, consultar datos por comarca: https://www.eustat.eus/elementos/ele0005800/establecimientos-y-personas-empleadas-en-la-ca-de-euskadi-por-territorio-historico-y-comarca-segun-rama-de-actividad-a10/tbl0005831_c.html</t>
    </r>
  </si>
  <si>
    <r>
      <rPr>
        <i/>
        <sz val="11"/>
        <color rgb="FF0070C0"/>
        <rFont val="Calibri"/>
        <family val="2"/>
        <scheme val="minor"/>
      </rPr>
      <t>Establezimendu industrial-kopurua</t>
    </r>
    <r>
      <rPr>
        <sz val="11"/>
        <rFont val="Calibri"/>
        <family val="2"/>
        <scheme val="minor"/>
      </rPr>
      <t xml:space="preserve">
Nº establecimientos industriales</t>
    </r>
  </si>
  <si>
    <r>
      <rPr>
        <i/>
        <sz val="11"/>
        <color rgb="FF0070C0"/>
        <rFont val="Calibri"/>
        <family val="2"/>
        <scheme val="minor"/>
      </rPr>
      <t>Udalaren datuak kontsultatu</t>
    </r>
    <r>
      <rPr>
        <sz val="11"/>
        <color theme="1"/>
        <rFont val="Calibri"/>
        <family val="2"/>
        <scheme val="minor"/>
      </rPr>
      <t xml:space="preserve"> / Consultar datos municipales
</t>
    </r>
    <r>
      <rPr>
        <i/>
        <sz val="11"/>
        <color rgb="FF0070C0"/>
        <rFont val="Calibri"/>
        <family val="2"/>
        <scheme val="minor"/>
      </rPr>
      <t>Erreferentzia giza</t>
    </r>
    <r>
      <rPr>
        <sz val="11"/>
        <color theme="1"/>
        <rFont val="Calibri"/>
        <family val="2"/>
        <scheme val="minor"/>
      </rPr>
      <t xml:space="preserve"> / Como referencia: 
</t>
    </r>
    <r>
      <rPr>
        <i/>
        <sz val="11"/>
        <color rgb="FF0070C0"/>
        <rFont val="Calibri"/>
        <family val="2"/>
        <scheme val="minor"/>
      </rPr>
      <t>&gt; 10.000 biztanleko udalerriak, kontsultatu:</t>
    </r>
    <r>
      <rPr>
        <sz val="11"/>
        <color theme="1"/>
        <rFont val="Calibri"/>
        <family val="2"/>
        <scheme val="minor"/>
      </rPr>
      <t xml:space="preserve"> / Municipios &gt; 10.000 habitantes consultar:  https://www.eustat.eus/elementos/ele0020000/establecimientos-industriales-de-la-ca-de-euskadi-por-territorio-historico-y-comarca-/tbl0020000_c.html
</t>
    </r>
    <r>
      <rPr>
        <i/>
        <sz val="11"/>
        <color rgb="FF0070C0"/>
        <rFont val="Calibri"/>
        <family val="2"/>
        <scheme val="minor"/>
      </rPr>
      <t>Beste udalerriak, kontsultatu eskualdeko datuak</t>
    </r>
    <r>
      <rPr>
        <sz val="11"/>
        <color theme="1"/>
        <rFont val="Calibri"/>
        <family val="2"/>
        <scheme val="minor"/>
      </rPr>
      <t xml:space="preserve"> / Otros municipios consultar datos por comarca: https://www.eustat.eus/elementos/ele0005800/establecimientos-y-personas-empleadas-en-la-ca-de-euskadi-por-territorio-historico-y-comarca-segun-rama-de-actividad-a10/tbl0005831_c.html</t>
    </r>
  </si>
  <si>
    <r>
      <rPr>
        <i/>
        <sz val="11"/>
        <color rgb="FF0070C0"/>
        <rFont val="Calibri"/>
        <family val="2"/>
        <scheme val="minor"/>
      </rPr>
      <t>Langile kopurua industrian</t>
    </r>
    <r>
      <rPr>
        <sz val="11"/>
        <rFont val="Calibri"/>
        <family val="2"/>
        <scheme val="minor"/>
      </rPr>
      <t xml:space="preserve"> / Trabajadores en industria</t>
    </r>
  </si>
  <si>
    <r>
      <rPr>
        <i/>
        <sz val="11"/>
        <color rgb="FF0070C0"/>
        <rFont val="Calibri"/>
        <family val="2"/>
        <scheme val="minor"/>
      </rPr>
      <t xml:space="preserve">Udalaren datuak kontsultatu / Consultar datos municipales
Erreferentzia giza / Como referencia: </t>
    </r>
    <r>
      <rPr>
        <sz val="11"/>
        <rFont val="Calibri"/>
        <family val="2"/>
        <scheme val="minor"/>
      </rPr>
      <t xml:space="preserve"> https://www.eustat.eus/elementos/ele0013700/poblacion-de-16-y-mas-anos-ocupada-de-la-ca-de-euskadi-por-ambitos-territoriales-segun-sectores-economicos-y-sexo/tbl0013788_c.html</t>
    </r>
  </si>
  <si>
    <r>
      <rPr>
        <i/>
        <sz val="11"/>
        <color rgb="FF0070C0"/>
        <rFont val="Calibri"/>
        <family val="2"/>
        <scheme val="minor"/>
      </rPr>
      <t>Langile kopurua zerbitzuetan</t>
    </r>
    <r>
      <rPr>
        <sz val="11"/>
        <rFont val="Calibri"/>
        <family val="2"/>
        <scheme val="minor"/>
      </rPr>
      <t xml:space="preserve"> / Trabajadores en servicios</t>
    </r>
  </si>
  <si>
    <r>
      <rPr>
        <i/>
        <sz val="11"/>
        <color rgb="FF0070C0"/>
        <rFont val="Calibri"/>
        <family val="2"/>
        <scheme val="minor"/>
      </rPr>
      <t xml:space="preserve">Udalaren datuak kontsultatu </t>
    </r>
    <r>
      <rPr>
        <sz val="11"/>
        <color theme="1"/>
        <rFont val="Calibri"/>
        <family val="2"/>
        <scheme val="minor"/>
      </rPr>
      <t xml:space="preserve">/ Consultar datos municipales
</t>
    </r>
    <r>
      <rPr>
        <i/>
        <sz val="11"/>
        <color rgb="FF0070C0"/>
        <rFont val="Calibri"/>
        <family val="2"/>
        <scheme val="minor"/>
      </rPr>
      <t xml:space="preserve">Erreferentzia giza </t>
    </r>
    <r>
      <rPr>
        <sz val="11"/>
        <color theme="1"/>
        <rFont val="Calibri"/>
        <family val="2"/>
        <scheme val="minor"/>
      </rPr>
      <t xml:space="preserve">/ Como referencia: 
</t>
    </r>
    <r>
      <rPr>
        <i/>
        <sz val="11"/>
        <color rgb="FF0070C0"/>
        <rFont val="Calibri"/>
        <family val="2"/>
        <scheme val="minor"/>
      </rPr>
      <t>Bizkaiko datuak</t>
    </r>
    <r>
      <rPr>
        <sz val="11"/>
        <color theme="1"/>
        <rFont val="Calibri"/>
        <family val="2"/>
        <scheme val="minor"/>
      </rPr>
      <t xml:space="preserve">/Datos de Bizkaia: https://www.opendatabizkaia.eus/es/catalogo/residuos-urbanos
</t>
    </r>
    <r>
      <rPr>
        <i/>
        <sz val="11"/>
        <color rgb="FF0070C0"/>
        <rFont val="Calibri"/>
        <family val="2"/>
        <scheme val="minor"/>
      </rPr>
      <t xml:space="preserve">Arabako datuak </t>
    </r>
    <r>
      <rPr>
        <sz val="11"/>
        <color theme="1"/>
        <rFont val="Calibri"/>
        <family val="2"/>
        <scheme val="minor"/>
      </rPr>
      <t xml:space="preserve">/ Datos de Araba: https://web.araba.eus/documents/105044/1398250/01+Inventario+de+residuos+Araba+2022.pdf/9a94b71d-4396-33e7-0558-a2ad0a9dfdd3?t=1696313527136; 
</t>
    </r>
    <r>
      <rPr>
        <i/>
        <sz val="11"/>
        <color rgb="FF0070C0"/>
        <rFont val="Calibri"/>
        <family val="2"/>
        <scheme val="minor"/>
      </rPr>
      <t xml:space="preserve">Gipuzkoako datuak </t>
    </r>
    <r>
      <rPr>
        <sz val="11"/>
        <color theme="1"/>
        <rFont val="Calibri"/>
        <family val="2"/>
        <scheme val="minor"/>
      </rPr>
      <t>/ Datos de Gipuzkoa: https://www.gipuzkoa.eus/es/web/ingurumena/residuos-urbanos/observatorio/datos-gestion</t>
    </r>
  </si>
  <si>
    <r>
      <rPr>
        <b/>
        <i/>
        <sz val="12"/>
        <color rgb="FF00B050"/>
        <rFont val="Calibri"/>
        <family val="2"/>
        <scheme val="minor"/>
      </rPr>
      <t>Etxeko hondakinak (EH tona/urte)</t>
    </r>
    <r>
      <rPr>
        <sz val="12"/>
        <rFont val="Calibri"/>
        <family val="2"/>
        <scheme val="minor"/>
      </rPr>
      <t xml:space="preserve">
</t>
    </r>
    <r>
      <rPr>
        <b/>
        <sz val="12"/>
        <rFont val="Calibri"/>
        <family val="2"/>
        <scheme val="minor"/>
      </rPr>
      <t>Toneladas/año Residuos domésticos RD</t>
    </r>
  </si>
  <si>
    <r>
      <rPr>
        <i/>
        <sz val="11"/>
        <color rgb="FF0070C0"/>
        <rFont val="Calibri"/>
        <family val="2"/>
        <scheme val="minor"/>
      </rPr>
      <t xml:space="preserve">Udalaren datuak kontsultatu </t>
    </r>
    <r>
      <rPr>
        <sz val="11"/>
        <rFont val="Calibri"/>
        <family val="2"/>
        <scheme val="minor"/>
      </rPr>
      <t>/ Consultar datos municipales</t>
    </r>
    <r>
      <rPr>
        <i/>
        <sz val="11"/>
        <color rgb="FF0070C0"/>
        <rFont val="Calibri"/>
        <family val="2"/>
        <scheme val="minor"/>
      </rPr>
      <t xml:space="preserve">
Erreferentzia giza </t>
    </r>
    <r>
      <rPr>
        <sz val="11"/>
        <rFont val="Calibri"/>
        <family val="2"/>
        <scheme val="minor"/>
      </rPr>
      <t xml:space="preserve">/ Como referencia: </t>
    </r>
    <r>
      <rPr>
        <i/>
        <sz val="11"/>
        <color rgb="FF0070C0"/>
        <rFont val="Calibri"/>
        <family val="2"/>
        <scheme val="minor"/>
      </rPr>
      <t xml:space="preserve">
Bizkaiko datuak</t>
    </r>
    <r>
      <rPr>
        <sz val="11"/>
        <color theme="1"/>
        <rFont val="Calibri"/>
        <family val="2"/>
        <scheme val="minor"/>
      </rPr>
      <t xml:space="preserve">/ Datos de Bizkaia: https://www.opendatabizkaia.eus/es/catalogo/residuos-urbanos
</t>
    </r>
    <r>
      <rPr>
        <i/>
        <sz val="11"/>
        <color rgb="FF0070C0"/>
        <rFont val="Calibri"/>
        <family val="2"/>
        <scheme val="minor"/>
      </rPr>
      <t xml:space="preserve">Arabako datuak </t>
    </r>
    <r>
      <rPr>
        <sz val="11"/>
        <color theme="1"/>
        <rFont val="Calibri"/>
        <family val="2"/>
        <scheme val="minor"/>
      </rPr>
      <t xml:space="preserve">/ Datos de Araba: https://web.araba.eus/documents/105044/1398250/01+Inventario+de+residuos+Araba+2022.pdf/9a94b71d-4396-33e7-0558-a2ad0a9dfdd3?t=1696313527136; 
</t>
    </r>
    <r>
      <rPr>
        <i/>
        <sz val="11"/>
        <color rgb="FF0070C0"/>
        <rFont val="Calibri"/>
        <family val="2"/>
        <scheme val="minor"/>
      </rPr>
      <t xml:space="preserve">Gipuzkoako datuak </t>
    </r>
    <r>
      <rPr>
        <sz val="11"/>
        <color theme="1"/>
        <rFont val="Calibri"/>
        <family val="2"/>
        <scheme val="minor"/>
      </rPr>
      <t>/ Datos de Gipuzkoa: https://www.gipuzkoa.eus/es/web/ingurumena/residuos-urbanos/observatorio/datos-gestion</t>
    </r>
  </si>
  <si>
    <r>
      <rPr>
        <i/>
        <sz val="11"/>
        <color rgb="FF00B050"/>
        <rFont val="Calibri"/>
        <family val="2"/>
        <scheme val="minor"/>
      </rPr>
      <t>Etxebizitzetako EH</t>
    </r>
    <r>
      <rPr>
        <i/>
        <sz val="11"/>
        <color rgb="FF0070C0"/>
        <rFont val="Calibri"/>
        <family val="2"/>
        <scheme val="minor"/>
      </rPr>
      <t xml:space="preserve"> </t>
    </r>
    <r>
      <rPr>
        <i/>
        <sz val="11"/>
        <color rgb="FF00B050"/>
        <rFont val="Calibri"/>
        <family val="2"/>
        <scheme val="minor"/>
      </rPr>
      <t>tona/urte</t>
    </r>
    <r>
      <rPr>
        <sz val="11"/>
        <rFont val="Calibri"/>
        <family val="2"/>
        <scheme val="minor"/>
      </rPr>
      <t xml:space="preserve">
Toneladas/año RD de viviendas</t>
    </r>
  </si>
  <si>
    <r>
      <rPr>
        <i/>
        <sz val="11"/>
        <color rgb="FF0070C0"/>
        <rFont val="Calibri"/>
        <family val="2"/>
        <scheme val="minor"/>
      </rPr>
      <t xml:space="preserve">Udalaren datuak edo udal irizpidearen araberazko banaketa </t>
    </r>
    <r>
      <rPr>
        <sz val="11"/>
        <rFont val="Calibri"/>
        <family val="2"/>
        <scheme val="minor"/>
      </rPr>
      <t>/ Datos municipales o reparto según criterio municipal</t>
    </r>
  </si>
  <si>
    <r>
      <rPr>
        <i/>
        <sz val="11"/>
        <color rgb="FF00B050"/>
        <rFont val="Calibri"/>
        <family val="2"/>
        <scheme val="minor"/>
      </rPr>
      <t>Industrien EH tona/urte</t>
    </r>
    <r>
      <rPr>
        <sz val="11"/>
        <rFont val="Calibri"/>
        <family val="2"/>
        <scheme val="minor"/>
      </rPr>
      <t xml:space="preserve">
Toneladas/año RD de industria</t>
    </r>
  </si>
  <si>
    <r>
      <rPr>
        <i/>
        <sz val="11"/>
        <color rgb="FF00B050"/>
        <rFont val="Calibri"/>
        <family val="2"/>
        <scheme val="minor"/>
      </rPr>
      <t>Zerbitzuen EH</t>
    </r>
    <r>
      <rPr>
        <i/>
        <sz val="11"/>
        <color rgb="FF0070C0"/>
        <rFont val="Calibri"/>
        <family val="2"/>
        <scheme val="minor"/>
      </rPr>
      <t xml:space="preserve"> </t>
    </r>
    <r>
      <rPr>
        <i/>
        <sz val="11"/>
        <color rgb="FF00B050"/>
        <rFont val="Calibri"/>
        <family val="2"/>
        <scheme val="minor"/>
      </rPr>
      <t>tona/urte</t>
    </r>
    <r>
      <rPr>
        <sz val="11"/>
        <rFont val="Calibri"/>
        <family val="2"/>
        <scheme val="minor"/>
      </rPr>
      <t xml:space="preserve">
Toneladas/año RD de servicios</t>
    </r>
  </si>
  <si>
    <r>
      <rPr>
        <b/>
        <i/>
        <sz val="12"/>
        <color rgb="FFFF0066"/>
        <rFont val="Calibri"/>
        <family val="2"/>
        <scheme val="minor"/>
      </rPr>
      <t>Merkataritzako hondakinak (MHtona/urte)</t>
    </r>
    <r>
      <rPr>
        <sz val="12"/>
        <rFont val="Calibri"/>
        <family val="2"/>
        <scheme val="minor"/>
      </rPr>
      <t xml:space="preserve">
</t>
    </r>
    <r>
      <rPr>
        <b/>
        <sz val="12"/>
        <rFont val="Calibri"/>
        <family val="2"/>
        <scheme val="minor"/>
      </rPr>
      <t>Toneladas/año Residuos comerciales RC</t>
    </r>
  </si>
  <si>
    <r>
      <rPr>
        <i/>
        <sz val="11"/>
        <color rgb="FF0070C0"/>
        <rFont val="Calibri"/>
        <family val="2"/>
        <scheme val="minor"/>
      </rPr>
      <t xml:space="preserve">Kenketa C18-C21 (UH - EH = MH) </t>
    </r>
    <r>
      <rPr>
        <sz val="11"/>
        <rFont val="Calibri"/>
        <family val="2"/>
        <scheme val="minor"/>
      </rPr>
      <t>/ Resta de C18-C21 (RM - RD = RC)</t>
    </r>
  </si>
  <si>
    <r>
      <rPr>
        <b/>
        <sz val="11"/>
        <color rgb="FF00B0F0"/>
        <rFont val="Calibri"/>
        <family val="2"/>
        <scheme val="minor"/>
      </rPr>
      <t xml:space="preserve">RATIOAK
</t>
    </r>
    <r>
      <rPr>
        <b/>
        <sz val="11"/>
        <color theme="0"/>
        <rFont val="Calibri"/>
        <family val="2"/>
        <scheme val="minor"/>
      </rPr>
      <t>RATIOS</t>
    </r>
  </si>
  <si>
    <r>
      <rPr>
        <i/>
        <sz val="11"/>
        <color rgb="FF0070C0"/>
        <rFont val="Calibri"/>
        <family val="2"/>
        <scheme val="minor"/>
      </rPr>
      <t>EH kilo/biztanle</t>
    </r>
    <r>
      <rPr>
        <sz val="11"/>
        <rFont val="Calibri"/>
        <family val="2"/>
        <scheme val="minor"/>
      </rPr>
      <t xml:space="preserve">
kg RD/hab </t>
    </r>
  </si>
  <si>
    <r>
      <rPr>
        <i/>
        <sz val="11"/>
        <color rgb="FF0070C0"/>
        <rFont val="Calibri"/>
        <family val="2"/>
        <scheme val="minor"/>
      </rPr>
      <t>Etxebizitzetako EH kg totalak (C24*1000) zati biztanle kopurua (C7)</t>
    </r>
    <r>
      <rPr>
        <sz val="11"/>
        <rFont val="Calibri"/>
        <family val="2"/>
        <scheme val="minor"/>
      </rPr>
      <t xml:space="preserve"> /  División de los kg totales RD de viviendas (C24*1000) entre el nº de habitantes (C7)</t>
    </r>
  </si>
  <si>
    <r>
      <rPr>
        <i/>
        <sz val="11"/>
        <color rgb="FF0070C0"/>
        <rFont val="Calibri"/>
        <family val="2"/>
        <scheme val="minor"/>
      </rPr>
      <t>EH kilo/etxebizitza eta urte</t>
    </r>
    <r>
      <rPr>
        <sz val="11"/>
        <rFont val="Calibri"/>
        <family val="2"/>
        <scheme val="minor"/>
      </rPr>
      <t xml:space="preserve">
kg RD/vivienda y año</t>
    </r>
  </si>
  <si>
    <r>
      <rPr>
        <i/>
        <sz val="11"/>
        <color rgb="FF0070C0"/>
        <rFont val="Calibri"/>
        <family val="2"/>
        <scheme val="minor"/>
      </rPr>
      <t>Etxebizitzetako EH kg totalak (C21*1000) zati etxebizitza kopurua (C8)</t>
    </r>
    <r>
      <rPr>
        <sz val="11"/>
        <rFont val="Calibri"/>
        <family val="2"/>
        <scheme val="minor"/>
      </rPr>
      <t xml:space="preserve"> / División de los kg totales RD de viviendas (C21*1000) entre el nº de viviendas (C8)</t>
    </r>
  </si>
  <si>
    <r>
      <rPr>
        <i/>
        <sz val="11"/>
        <color rgb="FF0070C0"/>
        <rFont val="Calibri"/>
        <family val="2"/>
        <scheme val="minor"/>
      </rPr>
      <t>EH industria eta urte</t>
    </r>
    <r>
      <rPr>
        <sz val="11"/>
        <rFont val="Calibri"/>
        <family val="2"/>
        <scheme val="minor"/>
      </rPr>
      <t xml:space="preserve">
kg RD por industria y año</t>
    </r>
  </si>
  <si>
    <r>
      <rPr>
        <i/>
        <sz val="11"/>
        <color rgb="FF0070C0"/>
        <rFont val="Calibri"/>
        <family val="2"/>
        <scheme val="minor"/>
      </rPr>
      <t xml:space="preserve">Industrietako EH kg totalak (C25*1000) zati industria kopurua (C12) </t>
    </r>
    <r>
      <rPr>
        <sz val="11"/>
        <rFont val="Calibri"/>
        <family val="2"/>
        <scheme val="minor"/>
      </rPr>
      <t>/ División de kg totales RD de industrias (C25*1000) entre en nº de industrias (C12)</t>
    </r>
  </si>
  <si>
    <r>
      <rPr>
        <i/>
        <sz val="11"/>
        <color rgb="FF0070C0"/>
        <rFont val="Calibri"/>
        <family val="2"/>
        <scheme val="minor"/>
      </rPr>
      <t>EH+MH kg/zerbitzu eta urte</t>
    </r>
    <r>
      <rPr>
        <sz val="11"/>
        <rFont val="Calibri"/>
        <family val="2"/>
        <scheme val="minor"/>
      </rPr>
      <t xml:space="preserve">
RD+RC por servicio y año</t>
    </r>
  </si>
  <si>
    <r>
      <rPr>
        <i/>
        <sz val="11"/>
        <color rgb="FF0070C0"/>
        <rFont val="Calibri"/>
        <family val="2"/>
        <scheme val="minor"/>
      </rPr>
      <t>Zerbitzuen EH kg gehi MH totalak ((C26+C27)*1000) zati zerbitzu kopurua (C10-C12)</t>
    </r>
    <r>
      <rPr>
        <sz val="11"/>
        <rFont val="Calibri"/>
        <family val="2"/>
        <scheme val="minor"/>
      </rPr>
      <t xml:space="preserve"> / División de kg totales RD de servicios ((C26+C27)*1000) entre en nº de servicios (C10-C12)</t>
    </r>
  </si>
  <si>
    <r>
      <rPr>
        <i/>
        <sz val="9"/>
        <color rgb="FF0070C0"/>
        <rFont val="Calibri"/>
        <family val="2"/>
        <scheme val="minor"/>
      </rPr>
      <t xml:space="preserve">UH - Udalerrietako hondakinak / EH - Etxeko ondakinak / MH - Merkataritzako hondakinak </t>
    </r>
    <r>
      <rPr>
        <i/>
        <sz val="9"/>
        <rFont val="Calibri"/>
        <family val="2"/>
        <scheme val="minor"/>
      </rPr>
      <t xml:space="preserve">
</t>
    </r>
    <r>
      <rPr>
        <sz val="9"/>
        <rFont val="Calibri"/>
        <family val="2"/>
        <scheme val="minor"/>
      </rPr>
      <t>RM - Residuos municipales / RD - Residuos domésticos / RC - Residuos comerciales</t>
    </r>
  </si>
  <si>
    <r>
      <rPr>
        <b/>
        <i/>
        <sz val="11"/>
        <color rgb="FF00B0F0"/>
        <rFont val="Calibri"/>
        <family val="2"/>
        <scheme val="minor"/>
      </rPr>
      <t>Hondakinen kudeaketaren kostua</t>
    </r>
    <r>
      <rPr>
        <b/>
        <sz val="11"/>
        <color theme="0"/>
        <rFont val="Calibri"/>
        <family val="2"/>
        <scheme val="minor"/>
      </rPr>
      <t xml:space="preserve">
Coste  gestión de residuos</t>
    </r>
  </si>
  <si>
    <r>
      <rPr>
        <i/>
        <sz val="11"/>
        <color rgb="FF0070C0"/>
        <rFont val="Calibri"/>
        <family val="2"/>
        <scheme val="minor"/>
      </rPr>
      <t>UH-en kudeaketaren kostu totala</t>
    </r>
    <r>
      <rPr>
        <sz val="11"/>
        <rFont val="Calibri"/>
        <family val="2"/>
        <scheme val="minor"/>
      </rPr>
      <t xml:space="preserve">
Coste total gestión de RM</t>
    </r>
  </si>
  <si>
    <r>
      <rPr>
        <i/>
        <sz val="11"/>
        <color rgb="FF0070C0"/>
        <rFont val="Calibri"/>
        <family val="2"/>
        <scheme val="minor"/>
      </rPr>
      <t>€/UH tonako kostua</t>
    </r>
    <r>
      <rPr>
        <sz val="11"/>
        <rFont val="Calibri"/>
        <family val="2"/>
        <scheme val="minor"/>
      </rPr>
      <t xml:space="preserve">
Coste €/t RM</t>
    </r>
  </si>
  <si>
    <r>
      <rPr>
        <b/>
        <i/>
        <sz val="11"/>
        <color rgb="FF00B0F0"/>
        <rFont val="Calibri"/>
        <family val="2"/>
        <scheme val="minor"/>
      </rPr>
      <t>ETXEBIZITZA, ZERBITZUAK ETA INDUSTRIA ARTEKO KOSTUEN BANAKETA</t>
    </r>
    <r>
      <rPr>
        <b/>
        <sz val="11"/>
        <color theme="0"/>
        <rFont val="Calibri"/>
        <family val="2"/>
        <scheme val="minor"/>
      </rPr>
      <t xml:space="preserve"> 
DISTRIBUCIÓN DE COSTES ENTRE VIVIENDA, INDUSTRIA Y SERVICIOS</t>
    </r>
  </si>
  <si>
    <r>
      <rPr>
        <b/>
        <i/>
        <sz val="11"/>
        <color rgb="FF00B0F0"/>
        <rFont val="Calibri"/>
        <family val="2"/>
        <scheme val="minor"/>
      </rPr>
      <t>Tasen bidezko diru-sartzeak</t>
    </r>
    <r>
      <rPr>
        <b/>
        <sz val="11"/>
        <color theme="0"/>
        <rFont val="Calibri"/>
        <family val="2"/>
        <scheme val="minor"/>
      </rPr>
      <t xml:space="preserve">
Importe a ingresar vía tasas</t>
    </r>
  </si>
  <si>
    <r>
      <rPr>
        <b/>
        <i/>
        <sz val="11"/>
        <color rgb="FF0070C0"/>
        <rFont val="Calibri"/>
        <family val="2"/>
        <scheme val="minor"/>
      </rPr>
      <t>Etxebizitzak</t>
    </r>
    <r>
      <rPr>
        <b/>
        <sz val="11"/>
        <rFont val="Calibri"/>
        <family val="2"/>
        <scheme val="minor"/>
      </rPr>
      <t xml:space="preserve">
Viviendas</t>
    </r>
  </si>
  <si>
    <r>
      <rPr>
        <i/>
        <sz val="11"/>
        <color rgb="FF0070C0"/>
        <rFont val="Calibri"/>
        <family val="2"/>
        <scheme val="minor"/>
      </rPr>
      <t>Bestekoak*</t>
    </r>
    <r>
      <rPr>
        <sz val="11"/>
        <rFont val="Calibri"/>
        <family val="2"/>
        <scheme val="minor"/>
      </rPr>
      <t xml:space="preserve">
Otros*</t>
    </r>
  </si>
  <si>
    <r>
      <t xml:space="preserve">Industria
</t>
    </r>
    <r>
      <rPr>
        <b/>
        <sz val="11"/>
        <rFont val="Calibri"/>
        <family val="2"/>
        <scheme val="minor"/>
      </rPr>
      <t>Industria</t>
    </r>
  </si>
  <si>
    <r>
      <rPr>
        <b/>
        <i/>
        <sz val="11"/>
        <color rgb="FF0070C0"/>
        <rFont val="Calibri"/>
        <family val="2"/>
        <scheme val="minor"/>
      </rPr>
      <t>Zerbitzuak</t>
    </r>
    <r>
      <rPr>
        <b/>
        <sz val="11"/>
        <rFont val="Calibri"/>
        <family val="2"/>
        <scheme val="minor"/>
      </rPr>
      <t xml:space="preserve">
Servicios</t>
    </r>
  </si>
  <si>
    <t>Distribución del nº de personas usuarias</t>
  </si>
  <si>
    <t>Viviendas</t>
  </si>
  <si>
    <t>Industria</t>
  </si>
  <si>
    <t>Servicios</t>
  </si>
  <si>
    <r>
      <rPr>
        <b/>
        <i/>
        <sz val="11"/>
        <color rgb="FF00B0F0"/>
        <rFont val="Calibri"/>
        <family val="2"/>
        <scheme val="minor"/>
      </rPr>
      <t>Oinarrizko datuak</t>
    </r>
    <r>
      <rPr>
        <b/>
        <sz val="11"/>
        <color theme="0"/>
        <rFont val="Calibri"/>
        <family val="2"/>
        <scheme val="minor"/>
      </rPr>
      <t xml:space="preserve"> 
Datos básicos</t>
    </r>
  </si>
  <si>
    <r>
      <rPr>
        <b/>
        <i/>
        <sz val="11"/>
        <color rgb="FF00B0F0"/>
        <rFont val="Calibri"/>
        <family val="2"/>
        <scheme val="minor"/>
      </rPr>
      <t>Betetzeko gida</t>
    </r>
    <r>
      <rPr>
        <b/>
        <i/>
        <sz val="11"/>
        <color rgb="FF0070C0"/>
        <rFont val="Calibri"/>
        <family val="2"/>
        <scheme val="minor"/>
      </rPr>
      <t xml:space="preserve">
</t>
    </r>
    <r>
      <rPr>
        <b/>
        <sz val="11"/>
        <color theme="0"/>
        <rFont val="Calibri"/>
        <family val="2"/>
        <scheme val="minor"/>
      </rPr>
      <t>Guia para la cumplimentación</t>
    </r>
  </si>
  <si>
    <r>
      <rPr>
        <i/>
        <sz val="11"/>
        <color rgb="FF0070C0"/>
        <rFont val="Calibri"/>
        <family val="2"/>
        <scheme val="minor"/>
      </rPr>
      <t>Etxebizitzetako urteko tasen bidezko diru-sartzeak</t>
    </r>
    <r>
      <rPr>
        <sz val="11"/>
        <rFont val="Calibri"/>
        <family val="2"/>
        <scheme val="minor"/>
      </rPr>
      <t xml:space="preserve">
Total a ingresar por tasas de viviendas al año</t>
    </r>
  </si>
  <si>
    <r>
      <rPr>
        <i/>
        <sz val="11"/>
        <color rgb="FF0070C0"/>
        <rFont val="Calibri"/>
        <family val="2"/>
        <scheme val="minor"/>
      </rPr>
      <t>DATOS GENERALES K46 tik datorren datua (Aukera 3) edo, bere kasuan, A46tik aukera 1 edo F46tik Aukera 2</t>
    </r>
    <r>
      <rPr>
        <sz val="11"/>
        <color theme="1"/>
        <rFont val="Calibri"/>
        <family val="2"/>
        <scheme val="minor"/>
      </rPr>
      <t xml:space="preserve"> / Dato que procede de DATOS GENERALES celda K46 (opción 3) o en su caso,  opción 1 de A46 u opción 2 de F46</t>
    </r>
  </si>
  <si>
    <r>
      <rPr>
        <i/>
        <sz val="11"/>
        <color rgb="FF0070C0"/>
        <rFont val="Calibri"/>
        <family val="2"/>
        <scheme val="minor"/>
      </rPr>
      <t>Etxebizitzen kopurua</t>
    </r>
    <r>
      <rPr>
        <sz val="11"/>
        <rFont val="Calibri"/>
        <family val="2"/>
        <scheme val="minor"/>
      </rPr>
      <t xml:space="preserve">
Nº de viviendas</t>
    </r>
  </si>
  <si>
    <r>
      <rPr>
        <i/>
        <sz val="11"/>
        <color rgb="FF0070C0"/>
        <rFont val="Calibri"/>
        <family val="2"/>
        <scheme val="minor"/>
      </rPr>
      <t xml:space="preserve">DATOS GENERALES C8tik dator </t>
    </r>
    <r>
      <rPr>
        <sz val="11"/>
        <color theme="1"/>
        <rFont val="Calibri"/>
        <family val="2"/>
        <scheme val="minor"/>
      </rPr>
      <t>/ Procede de Datos generales C8</t>
    </r>
  </si>
  <si>
    <r>
      <rPr>
        <i/>
        <sz val="11"/>
        <color rgb="FF0070C0"/>
        <rFont val="Calibri"/>
        <family val="2"/>
        <scheme val="minor"/>
      </rPr>
      <t>Etxebizitetako banako tasa teorikoaren zenbatekoa (urtekoa)</t>
    </r>
    <r>
      <rPr>
        <sz val="11"/>
        <rFont val="Calibri"/>
        <family val="2"/>
        <scheme val="minor"/>
      </rPr>
      <t xml:space="preserve">
Importe teórico tasa individual/vivienda (anual)</t>
    </r>
  </si>
  <si>
    <r>
      <rPr>
        <i/>
        <sz val="11"/>
        <color rgb="FF0070C0"/>
        <rFont val="Calibri"/>
        <family val="2"/>
        <scheme val="minor"/>
      </rPr>
      <t xml:space="preserve">Etxebizitzetako tasen bidezko diru-sartzeak (E3) zati Etxebizitzen kopurua (E4) </t>
    </r>
    <r>
      <rPr>
        <sz val="11"/>
        <color theme="1"/>
        <rFont val="Calibri"/>
        <family val="2"/>
        <scheme val="minor"/>
      </rPr>
      <t>/ División del Total a ingresar por viviendas (E3) entre el nº de viviendas (E4)</t>
    </r>
  </si>
  <si>
    <r>
      <rPr>
        <i/>
        <sz val="11"/>
        <color rgb="FF0070C0"/>
        <rFont val="Calibri"/>
        <family val="2"/>
        <scheme val="minor"/>
      </rPr>
      <t>Etxebizitzeei egotzigarrizko kostuaren berrezkuratzeko %a</t>
    </r>
    <r>
      <rPr>
        <sz val="11"/>
        <rFont val="Calibri"/>
        <family val="2"/>
        <scheme val="minor"/>
      </rPr>
      <t xml:space="preserve">
% del coste a recuperar del coste imputable a las viviendas</t>
    </r>
  </si>
  <si>
    <r>
      <rPr>
        <i/>
        <sz val="11"/>
        <color rgb="FF0070C0"/>
        <rFont val="Calibri"/>
        <family val="2"/>
        <scheme val="minor"/>
      </rPr>
      <t>Aldatu ahal da baina %100era hurbildu behar da</t>
    </r>
    <r>
      <rPr>
        <sz val="11"/>
        <color rgb="FF0070C0"/>
        <rFont val="Calibri"/>
        <family val="2"/>
        <scheme val="minor"/>
      </rPr>
      <t xml:space="preserve"> </t>
    </r>
    <r>
      <rPr>
        <sz val="11"/>
        <rFont val="Calibri"/>
        <family val="2"/>
        <scheme val="minor"/>
      </rPr>
      <t>/Puede modificarse pero debe tender al 100%</t>
    </r>
  </si>
  <si>
    <r>
      <rPr>
        <i/>
        <sz val="11"/>
        <color rgb="FF0070C0"/>
        <rFont val="Calibri"/>
        <family val="2"/>
        <scheme val="minor"/>
      </rPr>
      <t>Etxebizitzetako urteko tasen bidezko diru-sartzeak zuzenduta</t>
    </r>
    <r>
      <rPr>
        <sz val="11"/>
        <rFont val="Calibri"/>
        <family val="2"/>
        <scheme val="minor"/>
      </rPr>
      <t xml:space="preserve">
Total a ingresar por tasas de viviendas al año corregido</t>
    </r>
  </si>
  <si>
    <r>
      <rPr>
        <i/>
        <sz val="11"/>
        <color rgb="FF0070C0"/>
        <rFont val="Calibri"/>
        <family val="2"/>
        <scheme val="minor"/>
      </rPr>
      <t>Egotzigarrizko kostuaren berrezkuratzeko %aren araberazko zenbatekoa</t>
    </r>
    <r>
      <rPr>
        <sz val="11"/>
        <color theme="1"/>
        <rFont val="Calibri"/>
        <family val="2"/>
        <scheme val="minor"/>
      </rPr>
      <t xml:space="preserve"> / Importe en función del % de recuperación introducido</t>
    </r>
  </si>
  <si>
    <r>
      <rPr>
        <i/>
        <sz val="11"/>
        <color rgb="FF0070C0"/>
        <rFont val="Calibri"/>
        <family val="2"/>
        <scheme val="minor"/>
      </rPr>
      <t>Etxebizitetako banako tasa teorikoaren zenbatekoa zuzenduta (urtekoa)</t>
    </r>
    <r>
      <rPr>
        <sz val="11"/>
        <rFont val="Calibri"/>
        <family val="2"/>
        <scheme val="minor"/>
      </rPr>
      <t xml:space="preserve">
Importe teórico tasa individual/vivienda corregido (anual)</t>
    </r>
  </si>
  <si>
    <r>
      <rPr>
        <i/>
        <sz val="11"/>
        <color rgb="FF0070C0"/>
        <rFont val="Calibri"/>
        <family val="2"/>
        <scheme val="minor"/>
      </rPr>
      <t xml:space="preserve">Aurrezko zenbatekoa (E5) zati etxebizitza kopurua (E6).  Etxebizitza guztientzako tasa finko berdin eta bakarra izango litzateke </t>
    </r>
    <r>
      <rPr>
        <sz val="11"/>
        <color theme="1"/>
        <rFont val="Calibri"/>
        <family val="2"/>
        <scheme val="minor"/>
      </rPr>
      <t xml:space="preserve">/ División del anterior importe (E5) entre el nº de industrias (E6). </t>
    </r>
    <r>
      <rPr>
        <b/>
        <sz val="11"/>
        <color theme="1"/>
        <rFont val="Calibri"/>
        <family val="2"/>
        <scheme val="minor"/>
      </rPr>
      <t>Correspondería a la tasa fija única igual por vivienda</t>
    </r>
  </si>
  <si>
    <r>
      <rPr>
        <b/>
        <i/>
        <sz val="11"/>
        <color rgb="FF00B0F0"/>
        <rFont val="Calibri"/>
        <family val="2"/>
        <scheme val="minor"/>
      </rPr>
      <t>Diseinuko datuak</t>
    </r>
    <r>
      <rPr>
        <b/>
        <sz val="11"/>
        <color rgb="FF0070C0"/>
        <rFont val="Calibri"/>
        <family val="2"/>
        <scheme val="minor"/>
      </rPr>
      <t xml:space="preserve"> / </t>
    </r>
    <r>
      <rPr>
        <b/>
        <sz val="11"/>
        <color theme="0"/>
        <rFont val="Calibri"/>
        <family val="2"/>
        <scheme val="minor"/>
      </rPr>
      <t>Datos de diseño</t>
    </r>
  </si>
  <si>
    <r>
      <rPr>
        <i/>
        <sz val="11"/>
        <color rgb="FF0070C0"/>
        <rFont val="Calibri"/>
        <family val="2"/>
        <scheme val="minor"/>
      </rPr>
      <t xml:space="preserve">Adierazi zein motako osagaiak eukiko ditu tasak </t>
    </r>
    <r>
      <rPr>
        <sz val="11"/>
        <color theme="1"/>
        <rFont val="Calibri"/>
        <family val="2"/>
        <scheme val="minor"/>
      </rPr>
      <t>/ Establezca qué tipo de componentes tendrá la tasa</t>
    </r>
  </si>
  <si>
    <t>ZENBATEKOA / IMPORTE</t>
  </si>
  <si>
    <r>
      <rPr>
        <i/>
        <sz val="11"/>
        <color rgb="FF0070C0"/>
        <rFont val="Calibri"/>
        <family val="2"/>
        <scheme val="minor"/>
      </rPr>
      <t xml:space="preserve">Etxebitiza guztientzako oinarrizko kuota bakarra eta finkoa
</t>
    </r>
    <r>
      <rPr>
        <sz val="11"/>
        <rFont val="Calibri"/>
        <family val="2"/>
        <scheme val="minor"/>
      </rPr>
      <t>Cuota básica única y fija para todas las viviendas</t>
    </r>
  </si>
  <si>
    <r>
      <rPr>
        <b/>
        <i/>
        <sz val="11"/>
        <color rgb="FF0070C0"/>
        <rFont val="Calibri"/>
        <family val="2"/>
        <scheme val="minor"/>
      </rPr>
      <t>Zenbatekoa/etxebiziza</t>
    </r>
    <r>
      <rPr>
        <b/>
        <sz val="11"/>
        <color theme="1"/>
        <rFont val="Calibri"/>
        <family val="2"/>
        <scheme val="minor"/>
      </rPr>
      <t xml:space="preserve">
Importe/vivienda</t>
    </r>
  </si>
  <si>
    <r>
      <rPr>
        <i/>
        <sz val="11"/>
        <color rgb="FF0070C0"/>
        <rFont val="Calibri"/>
        <family val="2"/>
        <scheme val="minor"/>
      </rPr>
      <t>Osagarrizko kuota aldagarria hondakinen sorreraren arabera (pisu, volumen, irekiketak…)</t>
    </r>
    <r>
      <rPr>
        <sz val="11"/>
        <rFont val="Calibri"/>
        <family val="2"/>
        <scheme val="minor"/>
      </rPr>
      <t xml:space="preserve">
Cuota complementaria a la cuota básica, variable en función de los residuos producidos (por peso, volumen, o nº de aperturas).</t>
    </r>
  </si>
  <si>
    <r>
      <rPr>
        <b/>
        <i/>
        <sz val="11"/>
        <color rgb="FF00B0F0"/>
        <rFont val="Calibri"/>
        <family val="2"/>
        <scheme val="minor"/>
      </rPr>
      <t>OINARRIZKO KUOTA</t>
    </r>
    <r>
      <rPr>
        <b/>
        <sz val="11"/>
        <color theme="0"/>
        <rFont val="Calibri"/>
        <family val="2"/>
        <scheme val="minor"/>
      </rPr>
      <t xml:space="preserve">
CUOTA BÁSICA </t>
    </r>
  </si>
  <si>
    <r>
      <rPr>
        <i/>
        <sz val="11"/>
        <color rgb="FF0070C0"/>
        <rFont val="Calibri"/>
        <family val="2"/>
        <scheme val="minor"/>
      </rPr>
      <t>Hautatu parametro bakoitzari dagokion %a (100%a gehitu). Aukeratu ahal da parametro bat edo gehiago, Udalaren diskrezioan. Osagai 0 bakarrik erabiltzekotan (tarte finkoa), zenbatekoa trinko berdina izango da etxebizitza guztientzako.</t>
    </r>
    <r>
      <rPr>
        <sz val="11"/>
        <color theme="1"/>
        <rFont val="Calibri"/>
        <family val="2"/>
        <scheme val="minor"/>
      </rPr>
      <t xml:space="preserve">
Seleccionar el % correspondiente a cada parámetro (sumar 100%). Se pueden seleccionar 1 o más parámetros, a criterio del Ayuntamiento. Si se selecciona únicamente el componente 0 (parte fija), el importe será fijo para todas las viviendas.</t>
    </r>
    <r>
      <rPr>
        <i/>
        <sz val="11"/>
        <color rgb="FF0070C0"/>
        <rFont val="Calibri"/>
        <family val="2"/>
        <scheme val="minor"/>
      </rPr>
      <t/>
    </r>
  </si>
  <si>
    <r>
      <rPr>
        <b/>
        <i/>
        <sz val="11"/>
        <color rgb="FF00B0F0"/>
        <rFont val="Calibri"/>
        <family val="2"/>
        <scheme val="minor"/>
      </rPr>
      <t>Oinarrizko kuota indibidualizatutaren kalkulu-parametroak</t>
    </r>
    <r>
      <rPr>
        <b/>
        <sz val="11"/>
        <color theme="0"/>
        <rFont val="Calibri"/>
        <family val="2"/>
        <scheme val="minor"/>
      </rPr>
      <t xml:space="preserve">
Parámetros de cálculo  de la cuota base individualizada</t>
    </r>
  </si>
  <si>
    <t>%</t>
  </si>
  <si>
    <r>
      <rPr>
        <i/>
        <sz val="11"/>
        <color rgb="FF0070C0"/>
        <rFont val="Calibri"/>
        <family val="2"/>
        <scheme val="minor"/>
      </rPr>
      <t>%100a adieraziz, etxebizitza guztien oinarrizko kuota berdina izango litzateke.</t>
    </r>
    <r>
      <rPr>
        <sz val="11"/>
        <color rgb="FF00B0F0"/>
        <rFont val="Calibri"/>
        <family val="2"/>
        <scheme val="minor"/>
      </rPr>
      <t xml:space="preserve">
</t>
    </r>
    <r>
      <rPr>
        <sz val="11"/>
        <rFont val="Calibri"/>
        <family val="2"/>
        <scheme val="minor"/>
      </rPr>
      <t>Indicando 100% la cuota básica sería igual para todas las viviendas.</t>
    </r>
  </si>
  <si>
    <r>
      <rPr>
        <i/>
        <sz val="11"/>
        <color rgb="FF0070C0"/>
        <rFont val="Calibri"/>
        <family val="2"/>
        <scheme val="minor"/>
      </rPr>
      <t>TOTALA</t>
    </r>
    <r>
      <rPr>
        <sz val="11"/>
        <rFont val="Calibri"/>
        <family val="2"/>
        <scheme val="minor"/>
      </rPr>
      <t xml:space="preserve"> / TOTAL </t>
    </r>
  </si>
  <si>
    <r>
      <rPr>
        <i/>
        <sz val="11"/>
        <color rgb="FF0070C0"/>
        <rFont val="Calibri"/>
        <family val="2"/>
        <scheme val="minor"/>
      </rPr>
      <t>100 gehitu</t>
    </r>
    <r>
      <rPr>
        <sz val="11"/>
        <color theme="1"/>
        <rFont val="Calibri"/>
        <family val="2"/>
        <scheme val="minor"/>
      </rPr>
      <t xml:space="preserve"> / Sumar 100</t>
    </r>
  </si>
  <si>
    <r>
      <rPr>
        <b/>
        <i/>
        <sz val="11"/>
        <color rgb="FF00B0F0"/>
        <rFont val="Calibri"/>
        <family val="2"/>
        <scheme val="minor"/>
      </rPr>
      <t xml:space="preserve">Oinarrizko Kuotaren Zenbatekoa, tarte finkoa </t>
    </r>
    <r>
      <rPr>
        <b/>
        <sz val="11"/>
        <color theme="0"/>
        <rFont val="Calibri"/>
        <family val="2"/>
        <scheme val="minor"/>
      </rPr>
      <t xml:space="preserve">
Importe de cuota básica, parte fija</t>
    </r>
  </si>
  <si>
    <r>
      <rPr>
        <b/>
        <i/>
        <sz val="11"/>
        <color rgb="FF0070C0"/>
        <rFont val="Calibri"/>
        <family val="2"/>
        <scheme val="minor"/>
      </rPr>
      <t xml:space="preserve">Gehituko da alde bereizgarriarekin eta alde aldagarriarekin </t>
    </r>
    <r>
      <rPr>
        <b/>
        <sz val="11"/>
        <rFont val="Calibri"/>
        <family val="2"/>
        <scheme val="minor"/>
      </rPr>
      <t>/ Se sumará a la parte individualizada y a la parte variable</t>
    </r>
  </si>
  <si>
    <r>
      <rPr>
        <i/>
        <sz val="11"/>
        <color rgb="FF0070C0"/>
        <rFont val="Calibri"/>
        <family val="2"/>
        <scheme val="minor"/>
      </rPr>
      <t>Aukera bakarra: etxebizita bakoitzeko kontsumoaren araberako kalkulua (E41)</t>
    </r>
    <r>
      <rPr>
        <sz val="11"/>
        <color rgb="FF0070C0"/>
        <rFont val="Calibri"/>
        <family val="2"/>
        <scheme val="minor"/>
      </rPr>
      <t xml:space="preserve">
</t>
    </r>
    <r>
      <rPr>
        <sz val="11"/>
        <rFont val="Calibri"/>
        <family val="2"/>
        <scheme val="minor"/>
      </rPr>
      <t>Única opción: cálculo según consumo de cada vivienda (E41)</t>
    </r>
  </si>
  <si>
    <r>
      <rPr>
        <b/>
        <i/>
        <sz val="11"/>
        <color rgb="FF00B0F0"/>
        <rFont val="Calibri"/>
        <family val="2"/>
        <scheme val="minor"/>
      </rPr>
      <t xml:space="preserve">Ur kontsumoaren arabera
</t>
    </r>
    <r>
      <rPr>
        <b/>
        <sz val="11"/>
        <color theme="0"/>
        <rFont val="Calibri"/>
        <family val="2"/>
        <scheme val="minor"/>
      </rPr>
      <t>Por consumo de agua (m3)</t>
    </r>
  </si>
  <si>
    <r>
      <rPr>
        <b/>
        <i/>
        <sz val="11"/>
        <color rgb="FF00B0F0"/>
        <rFont val="Calibri"/>
        <family val="2"/>
        <scheme val="minor"/>
      </rPr>
      <t xml:space="preserve">Betetzeko gida
</t>
    </r>
    <r>
      <rPr>
        <b/>
        <sz val="11"/>
        <color theme="0"/>
        <rFont val="Calibri"/>
        <family val="2"/>
        <scheme val="minor"/>
      </rPr>
      <t>Guia para la cumplimentación</t>
    </r>
  </si>
  <si>
    <r>
      <rPr>
        <i/>
        <sz val="11"/>
        <color rgb="FF0070C0"/>
        <rFont val="Calibri"/>
        <family val="2"/>
        <scheme val="minor"/>
      </rPr>
      <t>Etxebizitzen urteko kontsumo totala</t>
    </r>
    <r>
      <rPr>
        <sz val="11"/>
        <rFont val="Calibri"/>
        <family val="2"/>
        <scheme val="minor"/>
      </rPr>
      <t xml:space="preserve">
Consumo total anual de las viviendas</t>
    </r>
  </si>
  <si>
    <r>
      <rPr>
        <i/>
        <sz val="11"/>
        <color rgb="FF0070C0"/>
        <rFont val="Calibri"/>
        <family val="2"/>
        <scheme val="minor"/>
      </rPr>
      <t>Sartu datua, kontsultatu ur-horniduraren datuak</t>
    </r>
    <r>
      <rPr>
        <sz val="11"/>
        <rFont val="Calibri"/>
        <family val="2"/>
        <scheme val="minor"/>
      </rPr>
      <t xml:space="preserve"> / Intoducir dato; Ver en datos de suministro</t>
    </r>
  </si>
  <si>
    <r>
      <rPr>
        <i/>
        <sz val="11"/>
        <color rgb="FF0070C0"/>
        <rFont val="Calibri"/>
        <family val="2"/>
        <scheme val="minor"/>
      </rPr>
      <t xml:space="preserve">Zenbatekoa da etxebizitzaren urteko kontsumoa 
</t>
    </r>
    <r>
      <rPr>
        <sz val="11"/>
        <rFont val="Calibri"/>
        <family val="2"/>
        <scheme val="minor"/>
      </rPr>
      <t>Cuánto es el consumo anual de cada vivienda</t>
    </r>
  </si>
  <si>
    <r>
      <rPr>
        <i/>
        <sz val="11"/>
        <color rgb="FF0070C0"/>
        <rFont val="Calibri"/>
        <family val="2"/>
        <scheme val="minor"/>
      </rPr>
      <t>Zein da etxebizitzaren kontsumoari dagokion %a</t>
    </r>
    <r>
      <rPr>
        <sz val="11"/>
        <rFont val="Calibri"/>
        <family val="2"/>
        <scheme val="minor"/>
      </rPr>
      <t xml:space="preserve"> 
% que representa el consumo de cada vivienda respecto al total</t>
    </r>
  </si>
  <si>
    <r>
      <rPr>
        <i/>
        <sz val="11"/>
        <color rgb="FF0070C0"/>
        <rFont val="Calibri"/>
        <family val="2"/>
        <scheme val="minor"/>
      </rPr>
      <t>Etxebizitzaren kontumoa zatu etxebiziten kontsumo totala</t>
    </r>
    <r>
      <rPr>
        <sz val="11"/>
        <color theme="1"/>
        <rFont val="Calibri"/>
        <family val="2"/>
        <scheme val="minor"/>
      </rPr>
      <t xml:space="preserve"> / División del consumo de la vivienda entre el total consumido por viviendas</t>
    </r>
  </si>
  <si>
    <r>
      <rPr>
        <b/>
        <i/>
        <sz val="11"/>
        <color rgb="FF00B0F0"/>
        <rFont val="Calibri"/>
        <family val="2"/>
        <scheme val="minor"/>
      </rPr>
      <t>ZENBATEKOA</t>
    </r>
    <r>
      <rPr>
        <b/>
        <sz val="11"/>
        <color theme="0"/>
        <rFont val="Calibri"/>
        <family val="2"/>
        <scheme val="minor"/>
      </rPr>
      <t xml:space="preserve"> / IMPORTE</t>
    </r>
  </si>
  <si>
    <r>
      <rPr>
        <i/>
        <sz val="11"/>
        <color rgb="FF0070C0"/>
        <rFont val="Calibri"/>
        <family val="2"/>
        <scheme val="minor"/>
      </rPr>
      <t>Hautatu: A aukera, etxebizitza bakoitzaren azaleraren araberako kalkulua (E46) edo B aukera, tartez, beheko taularen arabera (LM zutabea).</t>
    </r>
    <r>
      <rPr>
        <sz val="11"/>
        <color rgb="FF0070C0"/>
        <rFont val="Calibri"/>
        <family val="2"/>
        <scheme val="minor"/>
      </rPr>
      <t xml:space="preserve">
</t>
    </r>
    <r>
      <rPr>
        <sz val="11"/>
        <rFont val="Calibri"/>
        <family val="2"/>
        <scheme val="minor"/>
      </rPr>
      <t xml:space="preserve">Elegir: Opción A por cálculo según superficie de cada vivienda (E46) u Opción B, por tramos según tabla más abajo (columna LM). </t>
    </r>
  </si>
  <si>
    <r>
      <rPr>
        <b/>
        <i/>
        <sz val="11"/>
        <color rgb="FF00B0F0"/>
        <rFont val="Calibri"/>
        <family val="2"/>
        <scheme val="minor"/>
      </rPr>
      <t>Etxebizitzen m2en arabera</t>
    </r>
    <r>
      <rPr>
        <b/>
        <sz val="11"/>
        <color theme="0"/>
        <rFont val="Calibri"/>
        <family val="2"/>
        <scheme val="minor"/>
      </rPr>
      <t xml:space="preserve"> 
Superficie vivienda en m2</t>
    </r>
  </si>
  <si>
    <r>
      <rPr>
        <i/>
        <sz val="11"/>
        <color rgb="FF0070C0"/>
        <rFont val="Calibri"/>
        <family val="2"/>
        <scheme val="minor"/>
      </rPr>
      <t xml:space="preserve">Zenbatekoa da etxebizitzen azalera totala (m2)?
</t>
    </r>
    <r>
      <rPr>
        <sz val="11"/>
        <rFont val="Calibri"/>
        <family val="2"/>
        <scheme val="minor"/>
      </rPr>
      <t>¿Cuál es la supperficie total de las viviendas (m2)?</t>
    </r>
  </si>
  <si>
    <r>
      <rPr>
        <i/>
        <sz val="11"/>
        <color rgb="FF0070C0"/>
        <rFont val="Calibri"/>
        <family val="2"/>
        <scheme val="minor"/>
      </rPr>
      <t>Kontsultatu udalaren datuak</t>
    </r>
    <r>
      <rPr>
        <sz val="11"/>
        <color rgb="FF0070C0"/>
        <rFont val="Calibri"/>
        <family val="2"/>
        <scheme val="minor"/>
      </rPr>
      <t xml:space="preserve"> </t>
    </r>
    <r>
      <rPr>
        <sz val="11"/>
        <rFont val="Calibri"/>
        <family val="2"/>
        <scheme val="minor"/>
      </rPr>
      <t>/ Ver fuentes municipales</t>
    </r>
  </si>
  <si>
    <r>
      <rPr>
        <i/>
        <sz val="11"/>
        <color rgb="FF0070C0"/>
        <rFont val="Calibri"/>
        <family val="2"/>
        <scheme val="minor"/>
      </rPr>
      <t xml:space="preserve">Zenbatekoa da etxebitizatren azalera? (m2) 
</t>
    </r>
    <r>
      <rPr>
        <sz val="11"/>
        <rFont val="Calibri"/>
        <family val="2"/>
        <scheme val="minor"/>
      </rPr>
      <t>Cuál es la superficie de cada vivienda (m2)?</t>
    </r>
  </si>
  <si>
    <r>
      <rPr>
        <i/>
        <sz val="11"/>
        <color rgb="FF0070C0"/>
        <rFont val="Calibri"/>
        <family val="2"/>
        <scheme val="minor"/>
      </rPr>
      <t xml:space="preserve">Zein da etxebizitzaren azalerari dagokion %a ?
</t>
    </r>
    <r>
      <rPr>
        <sz val="11"/>
        <rFont val="Calibri"/>
        <family val="2"/>
        <scheme val="minor"/>
      </rPr>
      <t>% que representa la superficie de cada vivienda respecto al total</t>
    </r>
  </si>
  <si>
    <r>
      <rPr>
        <i/>
        <sz val="11"/>
        <color rgb="FF0070C0"/>
        <rFont val="Calibri"/>
        <family val="2"/>
        <scheme val="minor"/>
      </rPr>
      <t>Etxebizitzaren azalera zati etxebizitzen azalera totala</t>
    </r>
    <r>
      <rPr>
        <sz val="11"/>
        <color theme="1"/>
        <rFont val="Calibri"/>
        <family val="2"/>
        <scheme val="minor"/>
      </rPr>
      <t xml:space="preserve"> / División de la superficie de la vivienda entre la suma de las superficies del total de viviendas</t>
    </r>
  </si>
  <si>
    <r>
      <rPr>
        <b/>
        <i/>
        <sz val="11"/>
        <color theme="0"/>
        <rFont val="Calibri"/>
        <family val="2"/>
        <scheme val="minor"/>
      </rPr>
      <t>ZENBATEKOA</t>
    </r>
    <r>
      <rPr>
        <b/>
        <sz val="11"/>
        <color theme="0"/>
        <rFont val="Calibri"/>
        <family val="2"/>
        <scheme val="minor"/>
      </rPr>
      <t xml:space="preserve"> / IMPORTE</t>
    </r>
  </si>
  <si>
    <r>
      <rPr>
        <b/>
        <i/>
        <sz val="11"/>
        <color rgb="FF00B0F0"/>
        <rFont val="Calibri"/>
        <family val="2"/>
        <scheme val="minor"/>
      </rPr>
      <t xml:space="preserve">Etxebizitzen azalera tarteen arabera 
</t>
    </r>
    <r>
      <rPr>
        <b/>
        <sz val="11"/>
        <color theme="0"/>
        <rFont val="Calibri"/>
        <family val="2"/>
        <scheme val="minor"/>
      </rPr>
      <t>Por tramos de superficie vivienda</t>
    </r>
  </si>
  <si>
    <r>
      <rPr>
        <b/>
        <i/>
        <sz val="11"/>
        <color rgb="FF00B0F0"/>
        <rFont val="Calibri"/>
        <family val="2"/>
        <scheme val="minor"/>
      </rPr>
      <t xml:space="preserve">Betetzeko gida </t>
    </r>
    <r>
      <rPr>
        <b/>
        <i/>
        <sz val="11"/>
        <color rgb="FF0070C0"/>
        <rFont val="Calibri"/>
        <family val="2"/>
        <scheme val="minor"/>
      </rPr>
      <t xml:space="preserve">
</t>
    </r>
    <r>
      <rPr>
        <b/>
        <sz val="11"/>
        <color theme="0"/>
        <rFont val="Calibri"/>
        <family val="2"/>
        <scheme val="minor"/>
      </rPr>
      <t>Guia para la cumplimentación</t>
    </r>
  </si>
  <si>
    <r>
      <rPr>
        <i/>
        <sz val="11"/>
        <color rgb="FF0070C0"/>
        <rFont val="Calibri"/>
        <family val="2"/>
        <scheme val="minor"/>
      </rPr>
      <t>Zenbatekoa da etxebizitzen batazbesteko azalera?</t>
    </r>
    <r>
      <rPr>
        <sz val="11"/>
        <rFont val="Calibri"/>
        <family val="2"/>
        <scheme val="minor"/>
      </rPr>
      <t xml:space="preserve"> 
¿Cuál es la Superficie media de las viviendas (en m2)?</t>
    </r>
  </si>
  <si>
    <r>
      <rPr>
        <i/>
        <sz val="11"/>
        <color rgb="FF0070C0"/>
        <rFont val="Calibri"/>
        <family val="2"/>
        <scheme val="minor"/>
      </rPr>
      <t xml:space="preserve">Kontsultatu udalaren datuak </t>
    </r>
    <r>
      <rPr>
        <sz val="11"/>
        <color theme="1"/>
        <rFont val="Calibri"/>
        <family val="2"/>
        <scheme val="minor"/>
      </rPr>
      <t>/ Ver fuentes municipales</t>
    </r>
    <r>
      <rPr>
        <i/>
        <sz val="11"/>
        <color theme="1"/>
        <rFont val="Calibri"/>
        <family val="2"/>
        <scheme val="minor"/>
      </rPr>
      <t xml:space="preserve">
</t>
    </r>
    <r>
      <rPr>
        <i/>
        <sz val="11"/>
        <color rgb="FF0070C0"/>
        <rFont val="Calibri"/>
        <family val="2"/>
        <scheme val="minor"/>
      </rPr>
      <t>Erreferentzia</t>
    </r>
    <r>
      <rPr>
        <i/>
        <sz val="11"/>
        <color theme="1"/>
        <rFont val="Calibri"/>
        <family val="2"/>
        <scheme val="minor"/>
      </rPr>
      <t xml:space="preserve"> </t>
    </r>
    <r>
      <rPr>
        <sz val="11"/>
        <rFont val="Calibri"/>
        <family val="2"/>
        <scheme val="minor"/>
      </rPr>
      <t xml:space="preserve">/ Referencia: </t>
    </r>
    <r>
      <rPr>
        <sz val="11"/>
        <color theme="1"/>
        <rFont val="Calibri"/>
        <family val="2"/>
        <scheme val="minor"/>
      </rPr>
      <t xml:space="preserve">https://observatoriovivienda.euskadi.eus/x39-ovse04/es/contenidos/estadistica/udalmap_indicador_178/es_def/adjuntos/indicator.shtml </t>
    </r>
  </si>
  <si>
    <r>
      <t xml:space="preserve">Sartu datua </t>
    </r>
    <r>
      <rPr>
        <sz val="11"/>
        <rFont val="Calibri"/>
        <family val="2"/>
        <scheme val="minor"/>
      </rPr>
      <t>/ Introducir dato</t>
    </r>
  </si>
  <si>
    <r>
      <rPr>
        <b/>
        <i/>
        <sz val="11"/>
        <color theme="0"/>
        <rFont val="Calibri"/>
        <family val="2"/>
        <scheme val="minor"/>
      </rPr>
      <t xml:space="preserve">TARTEAK / </t>
    </r>
    <r>
      <rPr>
        <b/>
        <sz val="11"/>
        <color theme="0"/>
        <rFont val="Calibri"/>
        <family val="2"/>
        <scheme val="minor"/>
      </rPr>
      <t>TRAMOS</t>
    </r>
  </si>
  <si>
    <r>
      <rPr>
        <b/>
        <i/>
        <sz val="11"/>
        <color theme="0"/>
        <rFont val="Calibri"/>
        <family val="2"/>
        <scheme val="minor"/>
      </rPr>
      <t>Azalera</t>
    </r>
    <r>
      <rPr>
        <b/>
        <sz val="11"/>
        <color theme="0"/>
        <rFont val="Calibri"/>
        <family val="2"/>
        <scheme val="minor"/>
      </rPr>
      <t xml:space="preserve"> / Superficie</t>
    </r>
  </si>
  <si>
    <r>
      <rPr>
        <b/>
        <i/>
        <sz val="11"/>
        <color theme="0"/>
        <rFont val="Calibri"/>
        <family val="2"/>
        <scheme val="minor"/>
      </rPr>
      <t>Oinarrizko kuotaren %a</t>
    </r>
    <r>
      <rPr>
        <b/>
        <sz val="11"/>
        <color theme="0"/>
        <rFont val="Calibri"/>
        <family val="2"/>
        <scheme val="minor"/>
      </rPr>
      <t xml:space="preserve"> / % de la parte cuota básica</t>
    </r>
  </si>
  <si>
    <r>
      <rPr>
        <b/>
        <i/>
        <sz val="11"/>
        <color theme="0"/>
        <rFont val="Calibri"/>
        <family val="2"/>
        <scheme val="minor"/>
      </rPr>
      <t>Behin behineko zenbatekoa</t>
    </r>
    <r>
      <rPr>
        <b/>
        <sz val="11"/>
        <color theme="0"/>
        <rFont val="Calibri"/>
        <family val="2"/>
        <scheme val="minor"/>
      </rPr>
      <t xml:space="preserve"> / Importe provisional</t>
    </r>
  </si>
  <si>
    <r>
      <rPr>
        <b/>
        <i/>
        <sz val="11"/>
        <color theme="0"/>
        <rFont val="Calibri"/>
        <family val="2"/>
        <scheme val="minor"/>
      </rPr>
      <t>Kategoria bakoitzan etxebizitzen kopurua</t>
    </r>
    <r>
      <rPr>
        <b/>
        <sz val="11"/>
        <color theme="0"/>
        <rFont val="Calibri"/>
        <family val="2"/>
        <scheme val="minor"/>
      </rPr>
      <t xml:space="preserve"> / Nº viviendas en cada categoría</t>
    </r>
  </si>
  <si>
    <r>
      <rPr>
        <b/>
        <i/>
        <sz val="11"/>
        <color theme="0"/>
        <rFont val="Calibri"/>
        <family val="2"/>
        <scheme val="minor"/>
      </rPr>
      <t>Kategoria bakoitzako diru sarrerak</t>
    </r>
    <r>
      <rPr>
        <b/>
        <sz val="11"/>
        <color theme="0"/>
        <rFont val="Calibri"/>
        <family val="2"/>
        <scheme val="minor"/>
      </rPr>
      <t xml:space="preserve"> / Ingreso por categoría</t>
    </r>
  </si>
  <si>
    <r>
      <rPr>
        <b/>
        <i/>
        <sz val="11"/>
        <color theme="0"/>
        <rFont val="Calibri"/>
        <family val="2"/>
        <scheme val="minor"/>
      </rPr>
      <t>BERKALKULATUTAKO ZENBATEKOAK</t>
    </r>
    <r>
      <rPr>
        <b/>
        <sz val="11"/>
        <color theme="0"/>
        <rFont val="Calibri"/>
        <family val="2"/>
        <scheme val="minor"/>
      </rPr>
      <t xml:space="preserve"> / IMPORTES RECALCULADOS</t>
    </r>
  </si>
  <si>
    <r>
      <rPr>
        <i/>
        <sz val="11"/>
        <color rgb="FF0070C0"/>
        <rFont val="Calibri"/>
        <family val="2"/>
        <scheme val="minor"/>
      </rPr>
      <t>1go tartea</t>
    </r>
    <r>
      <rPr>
        <i/>
        <sz val="11"/>
        <rFont val="Calibri"/>
        <family val="2"/>
        <scheme val="minor"/>
      </rPr>
      <t xml:space="preserve"> / </t>
    </r>
    <r>
      <rPr>
        <sz val="11"/>
        <rFont val="Calibri"/>
        <family val="2"/>
        <scheme val="minor"/>
      </rPr>
      <t>Tramo 1</t>
    </r>
  </si>
  <si>
    <t>&lt; 50 m2</t>
  </si>
  <si>
    <t>&lt; 100 m2</t>
  </si>
  <si>
    <t>&lt; 150 m2</t>
  </si>
  <si>
    <t>&lt; 200m2</t>
  </si>
  <si>
    <t>&lt; 300 m2</t>
  </si>
  <si>
    <t>&lt; 400 m2</t>
  </si>
  <si>
    <t>&lt; 500 m2</t>
  </si>
  <si>
    <t>&lt; 600 m2</t>
  </si>
  <si>
    <t>TOTAL</t>
  </si>
  <si>
    <t>Gutxi edo gehiegizkoa /</t>
  </si>
  <si>
    <t>Defecto/Exceso</t>
  </si>
  <si>
    <t>Tasari kendu /</t>
  </si>
  <si>
    <t>Restar a la tasa</t>
  </si>
  <si>
    <r>
      <rPr>
        <i/>
        <sz val="11"/>
        <color rgb="FF0070C0"/>
        <rFont val="Calibri"/>
        <family val="2"/>
        <scheme val="minor"/>
      </rPr>
      <t xml:space="preserve">Aukera bakarra: hartu zenbatekoa beheko taularen arabera (HI zutabea) </t>
    </r>
    <r>
      <rPr>
        <sz val="11"/>
        <color rgb="FF0070C0"/>
        <rFont val="Calibri"/>
        <family val="2"/>
        <scheme val="minor"/>
      </rPr>
      <t xml:space="preserve">
</t>
    </r>
    <r>
      <rPr>
        <sz val="11"/>
        <rFont val="Calibri"/>
        <family val="2"/>
        <scheme val="minor"/>
      </rPr>
      <t>Única opción: tomar importe según tabla (columna HI)</t>
    </r>
  </si>
  <si>
    <r>
      <rPr>
        <b/>
        <i/>
        <sz val="11"/>
        <color rgb="FF00B0F0"/>
        <rFont val="Calibri"/>
        <family val="2"/>
        <scheme val="minor"/>
      </rPr>
      <t>Kale kategoriaren arabera</t>
    </r>
    <r>
      <rPr>
        <b/>
        <sz val="11"/>
        <color rgb="FF00B0F0"/>
        <rFont val="Calibri"/>
        <family val="2"/>
        <scheme val="minor"/>
      </rPr>
      <t>/</t>
    </r>
    <r>
      <rPr>
        <b/>
        <sz val="11"/>
        <color theme="0"/>
        <rFont val="Calibri"/>
        <family val="2"/>
        <scheme val="minor"/>
      </rPr>
      <t xml:space="preserve"> Por categoría de calle</t>
    </r>
  </si>
  <si>
    <r>
      <rPr>
        <i/>
        <sz val="11"/>
        <color rgb="FF0070C0"/>
        <rFont val="Calibri"/>
        <family val="2"/>
        <scheme val="minor"/>
      </rPr>
      <t>Egokitu %ak</t>
    </r>
    <r>
      <rPr>
        <sz val="11"/>
        <rFont val="Calibri"/>
        <family val="2"/>
        <scheme val="minor"/>
      </rPr>
      <t xml:space="preserve"> / Adaptar %</t>
    </r>
  </si>
  <si>
    <r>
      <t xml:space="preserve">Sartu datua / </t>
    </r>
    <r>
      <rPr>
        <sz val="11"/>
        <rFont val="Calibri"/>
        <family val="2"/>
        <scheme val="minor"/>
      </rPr>
      <t>Introducir dato</t>
    </r>
  </si>
  <si>
    <t>KATEGORIAK / CATEGORIAS</t>
  </si>
  <si>
    <r>
      <rPr>
        <b/>
        <i/>
        <sz val="11"/>
        <color theme="0"/>
        <rFont val="Calibri"/>
        <family val="2"/>
        <scheme val="minor"/>
      </rPr>
      <t>Tasaren tarte aldagarriaren %a</t>
    </r>
    <r>
      <rPr>
        <b/>
        <sz val="11"/>
        <color theme="0"/>
        <rFont val="Calibri"/>
        <family val="2"/>
        <scheme val="minor"/>
      </rPr>
      <t xml:space="preserve"> / % de la parte variable de  la tasa</t>
    </r>
  </si>
  <si>
    <t>Kategoria bakoitzan etxebizitzen kopurua / Nº viviendas en cada categoría</t>
  </si>
  <si>
    <t>Kategoriarekiko diru sarrerak / Ingreso por categoría</t>
  </si>
  <si>
    <t>BERKALKULATUTAKO ZENBATEKOAK / IMPORTES RECALCULADOS</t>
  </si>
  <si>
    <r>
      <rPr>
        <i/>
        <sz val="11"/>
        <color rgb="FF0070C0"/>
        <rFont val="Calibri"/>
        <family val="2"/>
        <scheme val="minor"/>
      </rPr>
      <t>1go Kategoria</t>
    </r>
    <r>
      <rPr>
        <sz val="11"/>
        <rFont val="Calibri"/>
        <family val="2"/>
        <scheme val="minor"/>
      </rPr>
      <t xml:space="preserve"> / Categoria 1</t>
    </r>
  </si>
  <si>
    <t>Exceso</t>
  </si>
  <si>
    <r>
      <rPr>
        <i/>
        <sz val="11"/>
        <color rgb="FF0070C0"/>
        <rFont val="Calibri"/>
        <family val="2"/>
        <scheme val="minor"/>
      </rPr>
      <t>Hautatu: A aukera, etxebizitza bakoitzaren biztanle araberako kalkulua (E88) edo B aukera, tartez, beheko taularen arabera (LM zutabea).</t>
    </r>
    <r>
      <rPr>
        <sz val="11"/>
        <color rgb="FF0070C0"/>
        <rFont val="Calibri"/>
        <family val="2"/>
        <scheme val="minor"/>
      </rPr>
      <t xml:space="preserve">
</t>
    </r>
    <r>
      <rPr>
        <sz val="11"/>
        <rFont val="Calibri"/>
        <family val="2"/>
        <scheme val="minor"/>
      </rPr>
      <t xml:space="preserve">Elegir: Opción A por cálculo según ocupantes de cada vivienda (E88) u Opción B, por tramos según tabla más abajo (columna LM). </t>
    </r>
  </si>
  <si>
    <r>
      <rPr>
        <b/>
        <sz val="11"/>
        <color rgb="FF00B0F0"/>
        <rFont val="Calibri"/>
        <family val="2"/>
        <scheme val="minor"/>
      </rPr>
      <t>Etxebizitzen biztanleen azalera</t>
    </r>
    <r>
      <rPr>
        <b/>
        <sz val="11"/>
        <color theme="0"/>
        <rFont val="Calibri"/>
        <family val="2"/>
        <scheme val="minor"/>
      </rPr>
      <t xml:space="preserve">  
Ocupantes de viviendas</t>
    </r>
  </si>
  <si>
    <r>
      <rPr>
        <i/>
        <sz val="11"/>
        <color rgb="FF0070C0"/>
        <rFont val="Calibri"/>
        <family val="2"/>
        <scheme val="minor"/>
      </rPr>
      <t xml:space="preserve">Biztanle kopurua
</t>
    </r>
    <r>
      <rPr>
        <sz val="11"/>
        <rFont val="Calibri"/>
        <family val="2"/>
        <scheme val="minor"/>
      </rPr>
      <t>Nº</t>
    </r>
    <r>
      <rPr>
        <i/>
        <sz val="11"/>
        <color rgb="FF0070C0"/>
        <rFont val="Calibri"/>
        <family val="2"/>
        <scheme val="minor"/>
      </rPr>
      <t xml:space="preserve"> </t>
    </r>
    <r>
      <rPr>
        <sz val="11"/>
        <rFont val="Calibri"/>
        <family val="2"/>
        <scheme val="minor"/>
      </rPr>
      <t>habitantes</t>
    </r>
  </si>
  <si>
    <r>
      <rPr>
        <i/>
        <sz val="11"/>
        <color rgb="FF0070C0"/>
        <rFont val="Calibri"/>
        <family val="2"/>
        <scheme val="minor"/>
      </rPr>
      <t>DATOS GENERALES (C7)tik dator</t>
    </r>
    <r>
      <rPr>
        <sz val="11"/>
        <color theme="1"/>
        <rFont val="Calibri"/>
        <family val="2"/>
        <scheme val="minor"/>
      </rPr>
      <t xml:space="preserve"> / Procede de Datos generales (C7)</t>
    </r>
  </si>
  <si>
    <r>
      <rPr>
        <i/>
        <sz val="11"/>
        <color rgb="FF0070C0"/>
        <rFont val="Calibri"/>
        <family val="2"/>
        <scheme val="minor"/>
      </rPr>
      <t>Etxebizitzen bataz besteko okupatzaile-kopurua</t>
    </r>
    <r>
      <rPr>
        <sz val="11"/>
        <rFont val="Calibri"/>
        <family val="2"/>
        <scheme val="minor"/>
      </rPr>
      <t xml:space="preserve"> 
Nº medio de ocupantes/vivienda</t>
    </r>
  </si>
  <si>
    <r>
      <rPr>
        <i/>
        <sz val="11"/>
        <color rgb="FF0070C0"/>
        <rFont val="Calibri"/>
        <family val="2"/>
        <scheme val="minor"/>
      </rPr>
      <t>DATOS GENERALES (C9)tik dator</t>
    </r>
    <r>
      <rPr>
        <sz val="11"/>
        <color theme="1"/>
        <rFont val="Calibri"/>
        <family val="2"/>
        <scheme val="minor"/>
      </rPr>
      <t xml:space="preserve"> / Procede de Datos generales (C9)</t>
    </r>
  </si>
  <si>
    <r>
      <rPr>
        <i/>
        <sz val="11"/>
        <color rgb="FF0070C0"/>
        <rFont val="Calibri"/>
        <family val="2"/>
        <scheme val="minor"/>
      </rPr>
      <t xml:space="preserve">Etxebizitzaren okupatzaile kopurua
</t>
    </r>
    <r>
      <rPr>
        <sz val="11"/>
        <rFont val="Calibri"/>
        <family val="2"/>
        <scheme val="minor"/>
      </rPr>
      <t>Nº Ocupantes de cada vivienda</t>
    </r>
  </si>
  <si>
    <r>
      <rPr>
        <i/>
        <sz val="11"/>
        <color rgb="FF0070C0"/>
        <rFont val="Calibri"/>
        <family val="2"/>
        <scheme val="minor"/>
      </rPr>
      <t>Sartu datua</t>
    </r>
    <r>
      <rPr>
        <sz val="11"/>
        <color rgb="FF0070C0"/>
        <rFont val="Calibri"/>
        <family val="2"/>
        <scheme val="minor"/>
      </rPr>
      <t xml:space="preserve"> / </t>
    </r>
    <r>
      <rPr>
        <sz val="11"/>
        <rFont val="Calibri"/>
        <family val="2"/>
        <scheme val="minor"/>
      </rPr>
      <t>Introducir dato</t>
    </r>
  </si>
  <si>
    <r>
      <rPr>
        <i/>
        <sz val="11"/>
        <color rgb="FF0070C0"/>
        <rFont val="Calibri"/>
        <family val="2"/>
        <scheme val="minor"/>
      </rPr>
      <t xml:space="preserve">Etxebizitza espezifikoaren okupazioaren % biztanle totalarekiko
</t>
    </r>
    <r>
      <rPr>
        <sz val="11"/>
        <rFont val="Calibri"/>
        <family val="2"/>
        <scheme val="minor"/>
      </rPr>
      <t>% que representa la ocupación de la vivienda concreta respecto al total</t>
    </r>
  </si>
  <si>
    <r>
      <rPr>
        <i/>
        <sz val="11"/>
        <color rgb="FF0070C0"/>
        <rFont val="Calibri"/>
        <family val="2"/>
        <scheme val="minor"/>
      </rPr>
      <t>Etxebizitzaren okupatzaile kopurua (E86) zati okupatzaile totalak (E84)</t>
    </r>
    <r>
      <rPr>
        <sz val="11"/>
        <color theme="1"/>
        <rFont val="Calibri"/>
        <family val="2"/>
        <scheme val="minor"/>
      </rPr>
      <t xml:space="preserve"> / División del nº de ocupantes de la vivienda (E86) entre el nº de ocupantes total (E84)</t>
    </r>
  </si>
  <si>
    <r>
      <rPr>
        <b/>
        <sz val="11"/>
        <color rgb="FF00B0F0"/>
        <rFont val="Calibri"/>
        <family val="2"/>
        <scheme val="minor"/>
      </rPr>
      <t>ZENBATEKOA</t>
    </r>
    <r>
      <rPr>
        <b/>
        <sz val="11"/>
        <color theme="0"/>
        <rFont val="Calibri"/>
        <family val="2"/>
        <scheme val="minor"/>
      </rPr>
      <t xml:space="preserve"> / IMPORTE</t>
    </r>
  </si>
  <si>
    <r>
      <rPr>
        <i/>
        <sz val="11"/>
        <color rgb="FF0070C0"/>
        <rFont val="Calibri"/>
        <family val="2"/>
        <scheme val="minor"/>
      </rPr>
      <t>Egokitu okupatzaileak eta %ak</t>
    </r>
    <r>
      <rPr>
        <sz val="11"/>
        <rFont val="Calibri"/>
        <family val="2"/>
        <scheme val="minor"/>
      </rPr>
      <t xml:space="preserve"> / Adaptar ocupantes y %</t>
    </r>
  </si>
  <si>
    <t>TARTEAK / TRAMOS</t>
  </si>
  <si>
    <t>Biztanle/Ocupantes</t>
  </si>
  <si>
    <r>
      <rPr>
        <i/>
        <sz val="11"/>
        <color rgb="FF0070C0"/>
        <rFont val="Calibri"/>
        <family val="2"/>
        <scheme val="minor"/>
      </rPr>
      <t>1go tartea (etxebizitzak utsik barru)</t>
    </r>
    <r>
      <rPr>
        <i/>
        <sz val="11"/>
        <rFont val="Calibri"/>
        <family val="2"/>
        <scheme val="minor"/>
      </rPr>
      <t xml:space="preserve"> / </t>
    </r>
    <r>
      <rPr>
        <sz val="11"/>
        <rFont val="Calibri"/>
        <family val="2"/>
        <scheme val="minor"/>
      </rPr>
      <t>Tramo 1 (incluye viviendas vacías)</t>
    </r>
  </si>
  <si>
    <t>0-1</t>
  </si>
  <si>
    <t>&gt;7</t>
  </si>
  <si>
    <r>
      <rPr>
        <b/>
        <sz val="11"/>
        <color rgb="FF00B0F0"/>
        <rFont val="Calibri"/>
        <family val="2"/>
        <scheme val="minor"/>
      </rPr>
      <t>Kalkulu-parametroak</t>
    </r>
    <r>
      <rPr>
        <b/>
        <sz val="11"/>
        <color theme="0"/>
        <rFont val="Calibri"/>
        <family val="2"/>
        <scheme val="minor"/>
      </rPr>
      <t xml:space="preserve">
Parámetros de cálculo</t>
    </r>
  </si>
  <si>
    <r>
      <rPr>
        <b/>
        <i/>
        <sz val="11"/>
        <color rgb="FF00B0F0"/>
        <rFont val="Calibri"/>
        <family val="2"/>
        <scheme val="minor"/>
      </rPr>
      <t xml:space="preserve">tasaren %a </t>
    </r>
    <r>
      <rPr>
        <b/>
        <sz val="11"/>
        <color theme="0"/>
        <rFont val="Calibri"/>
        <family val="2"/>
        <scheme val="minor"/>
      </rPr>
      <t xml:space="preserve">
% de la tasa</t>
    </r>
  </si>
  <si>
    <r>
      <rPr>
        <i/>
        <sz val="11"/>
        <color rgb="FF0070C0"/>
        <rFont val="Calibri"/>
        <family val="2"/>
        <scheme val="minor"/>
      </rPr>
      <t xml:space="preserve">Sartu %a parametro hau erabiltzekotan </t>
    </r>
    <r>
      <rPr>
        <sz val="11"/>
        <rFont val="Calibri"/>
        <family val="2"/>
        <scheme val="minor"/>
      </rPr>
      <t>/ Introducir % si se utiliza este parámetro</t>
    </r>
  </si>
  <si>
    <r>
      <rPr>
        <sz val="11"/>
        <color rgb="FF0070C0"/>
        <rFont val="Calibri"/>
        <family val="2"/>
        <scheme val="minor"/>
      </rPr>
      <t>Subtotala</t>
    </r>
    <r>
      <rPr>
        <sz val="11"/>
        <rFont val="Calibri"/>
        <family val="2"/>
        <scheme val="minor"/>
      </rPr>
      <t xml:space="preserve"> / Subtotal</t>
    </r>
  </si>
  <si>
    <r>
      <rPr>
        <b/>
        <sz val="11"/>
        <color rgb="FF0070C0"/>
        <rFont val="Calibri"/>
        <family val="2"/>
        <scheme val="minor"/>
      </rPr>
      <t xml:space="preserve">100%a gehitu behar du </t>
    </r>
    <r>
      <rPr>
        <b/>
        <sz val="11"/>
        <rFont val="Calibri"/>
        <family val="2"/>
        <scheme val="minor"/>
      </rPr>
      <t>/ Debe sumar el 100%</t>
    </r>
  </si>
  <si>
    <r>
      <rPr>
        <i/>
        <sz val="11"/>
        <color rgb="FF0070C0"/>
        <rFont val="Calibri"/>
        <family val="2"/>
        <scheme val="minor"/>
      </rPr>
      <t>Kalkulatu kuota aldagarria hautatutako parametroaren arabera</t>
    </r>
    <r>
      <rPr>
        <sz val="11"/>
        <color theme="1"/>
        <rFont val="Calibri"/>
        <family val="2"/>
        <scheme val="minor"/>
      </rPr>
      <t xml:space="preserve">
Calcular LA Cuota variable según el parámetro seleccionado
</t>
    </r>
  </si>
  <si>
    <r>
      <rPr>
        <i/>
        <sz val="11"/>
        <color rgb="FF0070C0"/>
        <rFont val="Calibri"/>
        <family val="2"/>
        <scheme val="minor"/>
      </rPr>
      <t>Aukera bakarra: etxebizita bakoitzeko errefusa pisu sorreraren araberako kalkulua (E119)</t>
    </r>
    <r>
      <rPr>
        <sz val="11"/>
        <color rgb="FF0070C0"/>
        <rFont val="Calibri"/>
        <family val="2"/>
        <scheme val="minor"/>
      </rPr>
      <t xml:space="preserve">
</t>
    </r>
    <r>
      <rPr>
        <sz val="11"/>
        <rFont val="Calibri"/>
        <family val="2"/>
        <scheme val="minor"/>
      </rPr>
      <t>Única opción: cálculo según generación de resto (peso) de cada vivienda (E119)</t>
    </r>
  </si>
  <si>
    <r>
      <rPr>
        <b/>
        <i/>
        <sz val="11"/>
        <color rgb="FF00B0F0"/>
        <rFont val="Calibri"/>
        <family val="2"/>
        <scheme val="minor"/>
      </rPr>
      <t>Betetzeko gida</t>
    </r>
    <r>
      <rPr>
        <b/>
        <sz val="11"/>
        <color theme="0"/>
        <rFont val="Calibri"/>
        <family val="2"/>
        <scheme val="minor"/>
      </rPr>
      <t xml:space="preserve">
Guia para la cumplimentación</t>
    </r>
  </si>
  <si>
    <r>
      <rPr>
        <i/>
        <sz val="11"/>
        <color rgb="FF0070C0"/>
        <rFont val="Calibri"/>
        <family val="2"/>
        <scheme val="minor"/>
      </rPr>
      <t xml:space="preserve">Etxebizitza guztien errefusaren urteko sorrera totala (kg) 
</t>
    </r>
    <r>
      <rPr>
        <sz val="11"/>
        <rFont val="Calibri"/>
        <family val="2"/>
        <scheme val="minor"/>
      </rPr>
      <t>Generación total de Resto por viviendas al año en kg</t>
    </r>
  </si>
  <si>
    <r>
      <rPr>
        <i/>
        <sz val="11"/>
        <color rgb="FF0070C0"/>
        <rFont val="Calibri"/>
        <family val="2"/>
        <scheme val="minor"/>
      </rPr>
      <t xml:space="preserve">Kontsultsatu udalaren datuak </t>
    </r>
    <r>
      <rPr>
        <sz val="11"/>
        <rFont val="Calibri"/>
        <family val="2"/>
        <scheme val="minor"/>
      </rPr>
      <t>/ Ver fuentes municipales</t>
    </r>
  </si>
  <si>
    <r>
      <rPr>
        <i/>
        <sz val="11"/>
        <color rgb="FF0070C0"/>
        <rFont val="Calibri"/>
        <family val="2"/>
        <scheme val="minor"/>
      </rPr>
      <t xml:space="preserve">Zenbat kg errefusa sortzen ditu urtero etxebizitza espezifikoak 
</t>
    </r>
    <r>
      <rPr>
        <sz val="11"/>
        <rFont val="Calibri"/>
        <family val="2"/>
        <scheme val="minor"/>
      </rPr>
      <t>Cuántos kg de Resto genera la vivienda concreta al año</t>
    </r>
  </si>
  <si>
    <r>
      <rPr>
        <i/>
        <sz val="11"/>
        <color rgb="FF0070C0"/>
        <rFont val="Calibri"/>
        <family val="2"/>
        <scheme val="minor"/>
      </rPr>
      <t xml:space="preserve">Etxebizitza espezifikoaren errefusa sorreraren %a etxebizitza guztien totalarekiko </t>
    </r>
    <r>
      <rPr>
        <sz val="11"/>
        <rFont val="Calibri"/>
        <family val="2"/>
        <scheme val="minor"/>
      </rPr>
      <t xml:space="preserve"> 
% de resto generado en la vivienda concreta respecto al total de viviendas</t>
    </r>
  </si>
  <si>
    <r>
      <rPr>
        <i/>
        <sz val="11"/>
        <color rgb="FF0070C0"/>
        <rFont val="Calibri"/>
        <family val="2"/>
        <scheme val="minor"/>
      </rPr>
      <t>Etxebizitzaren sorrera (kg) zati etxebizitzen sorrera totala</t>
    </r>
    <r>
      <rPr>
        <sz val="11"/>
        <color theme="1"/>
        <rFont val="Calibri"/>
        <family val="2"/>
        <scheme val="minor"/>
      </rPr>
      <t xml:space="preserve"> / División de los kg generados por la vivienda entre los kg totales generados por las viviendas</t>
    </r>
  </si>
  <si>
    <r>
      <rPr>
        <i/>
        <sz val="11"/>
        <color rgb="FF0070C0"/>
        <rFont val="Calibri"/>
        <family val="2"/>
        <scheme val="minor"/>
      </rPr>
      <t>Aukera bakarra: etxebizita bakoitzeko errefusa volumen sorreraren araberako kalkulua (E127)</t>
    </r>
    <r>
      <rPr>
        <sz val="11"/>
        <color rgb="FF0070C0"/>
        <rFont val="Calibri"/>
        <family val="2"/>
        <scheme val="minor"/>
      </rPr>
      <t xml:space="preserve">
</t>
    </r>
    <r>
      <rPr>
        <sz val="11"/>
        <rFont val="Calibri"/>
        <family val="2"/>
        <scheme val="minor"/>
      </rPr>
      <t>Única opción: cálculo según generación de resto (volumen) de cada vivienda ((E127)</t>
    </r>
  </si>
  <si>
    <r>
      <rPr>
        <b/>
        <sz val="11"/>
        <color rgb="FF00B0F0"/>
        <rFont val="Calibri"/>
        <family val="2"/>
        <scheme val="minor"/>
      </rPr>
      <t>Hondakinen sorreraren arabera (bolumen)</t>
    </r>
    <r>
      <rPr>
        <b/>
        <sz val="11"/>
        <color theme="0"/>
        <rFont val="Calibri"/>
        <family val="2"/>
        <scheme val="minor"/>
      </rPr>
      <t xml:space="preserve">
Generación de residuos (volumen)</t>
    </r>
  </si>
  <si>
    <r>
      <rPr>
        <i/>
        <sz val="11"/>
        <color rgb="FF0070C0"/>
        <rFont val="Calibri"/>
        <family val="2"/>
        <scheme val="minor"/>
      </rPr>
      <t xml:space="preserve">Etxebizitza guztien errefusaren urteko sorrera totala (L) 
</t>
    </r>
    <r>
      <rPr>
        <sz val="11"/>
        <rFont val="Calibri"/>
        <family val="2"/>
        <scheme val="minor"/>
      </rPr>
      <t>Generación total de Resto por viviendas al año en L</t>
    </r>
  </si>
  <si>
    <r>
      <rPr>
        <i/>
        <sz val="11"/>
        <color rgb="FF0070C0"/>
        <rFont val="Calibri"/>
        <family val="2"/>
        <scheme val="minor"/>
      </rPr>
      <t>Etxebizitza espezifikoak urtero sortutako errefusa bolumena (L)</t>
    </r>
    <r>
      <rPr>
        <sz val="11"/>
        <rFont val="Calibri"/>
        <family val="2"/>
        <scheme val="minor"/>
      </rPr>
      <t xml:space="preserve"> 
Volumen de Resto generado por la vivienda concreta al año</t>
    </r>
  </si>
  <si>
    <r>
      <rPr>
        <i/>
        <sz val="11"/>
        <color rgb="FF0070C0"/>
        <rFont val="Calibri"/>
        <family val="2"/>
        <scheme val="minor"/>
      </rPr>
      <t>Etxebizitzaren sorrera (L) zati etxebizitzen sorrera totala</t>
    </r>
    <r>
      <rPr>
        <sz val="11"/>
        <color theme="1"/>
        <rFont val="Calibri"/>
        <family val="2"/>
        <scheme val="minor"/>
      </rPr>
      <t xml:space="preserve"> / División de los L generados por la vivienda entre los L totales generados por las viviendas</t>
    </r>
  </si>
  <si>
    <r>
      <rPr>
        <b/>
        <i/>
        <sz val="11"/>
        <color rgb="FF0070C0"/>
        <rFont val="Calibri"/>
        <family val="2"/>
        <scheme val="minor"/>
      </rPr>
      <t xml:space="preserve">Aukera bakarra: hartu zenbatekoa beheko taularen arabera (LM zutabea) </t>
    </r>
    <r>
      <rPr>
        <b/>
        <sz val="11"/>
        <color theme="1"/>
        <rFont val="Calibri"/>
        <family val="2"/>
        <scheme val="minor"/>
      </rPr>
      <t xml:space="preserve">
Única opción: tomar importe según tabla (columna LM)</t>
    </r>
  </si>
  <si>
    <r>
      <rPr>
        <i/>
        <sz val="11"/>
        <color rgb="FF0070C0"/>
        <rFont val="Calibri"/>
        <family val="2"/>
        <scheme val="minor"/>
      </rPr>
      <t>Egokitu Litro eta %ak</t>
    </r>
    <r>
      <rPr>
        <sz val="11"/>
        <rFont val="Calibri"/>
        <family val="2"/>
        <scheme val="minor"/>
      </rPr>
      <t xml:space="preserve"> / Adaptar Litros y %</t>
    </r>
  </si>
  <si>
    <t>EDUKIONTZI EDO POLTSAREN BOLUMENA / VOLUMEN DEL CONTENEDOR O BOLSA</t>
  </si>
  <si>
    <r>
      <rPr>
        <b/>
        <i/>
        <sz val="11"/>
        <color theme="0"/>
        <rFont val="Calibri"/>
        <family val="2"/>
        <scheme val="minor"/>
      </rPr>
      <t>Kuota  aldagarriaren %a</t>
    </r>
    <r>
      <rPr>
        <b/>
        <sz val="11"/>
        <color theme="0"/>
        <rFont val="Calibri"/>
        <family val="2"/>
        <scheme val="minor"/>
      </rPr>
      <t xml:space="preserve"> / % de la Cuota variable</t>
    </r>
  </si>
  <si>
    <r>
      <rPr>
        <b/>
        <i/>
        <sz val="11"/>
        <color theme="0"/>
        <rFont val="Calibri"/>
        <family val="2"/>
        <scheme val="minor"/>
      </rPr>
      <t>Etxebizitza kopurua kategoria bakoitzan</t>
    </r>
    <r>
      <rPr>
        <b/>
        <sz val="11"/>
        <color theme="0"/>
        <rFont val="Calibri"/>
        <family val="2"/>
        <scheme val="minor"/>
      </rPr>
      <t xml:space="preserve"> / Nº viviendas en cada categoría</t>
    </r>
  </si>
  <si>
    <r>
      <rPr>
        <i/>
        <sz val="11"/>
        <color rgb="FF0070C0"/>
        <rFont val="Calibri"/>
        <family val="2"/>
        <scheme val="minor"/>
      </rPr>
      <t xml:space="preserve">1go mota </t>
    </r>
    <r>
      <rPr>
        <i/>
        <sz val="11"/>
        <rFont val="Calibri"/>
        <family val="2"/>
        <scheme val="minor"/>
      </rPr>
      <t xml:space="preserve">/ </t>
    </r>
    <r>
      <rPr>
        <sz val="11"/>
        <rFont val="Calibri"/>
        <family val="2"/>
        <scheme val="minor"/>
      </rPr>
      <t>Tipo 1</t>
    </r>
  </si>
  <si>
    <t>7 L</t>
  </si>
  <si>
    <t>10 L</t>
  </si>
  <si>
    <t>15 L</t>
  </si>
  <si>
    <t>20 L</t>
  </si>
  <si>
    <t>25 L</t>
  </si>
  <si>
    <t>30 L</t>
  </si>
  <si>
    <t>40 L</t>
  </si>
  <si>
    <t>&gt;40 L</t>
  </si>
  <si>
    <r>
      <rPr>
        <b/>
        <i/>
        <sz val="11"/>
        <color rgb="FF00B0F0"/>
        <rFont val="Calibri"/>
        <family val="2"/>
        <scheme val="minor"/>
      </rPr>
      <t>Errefusa Kontenedoreen Irekitze kopuruaren arabera</t>
    </r>
    <r>
      <rPr>
        <b/>
        <sz val="11"/>
        <color theme="0"/>
        <rFont val="Calibri"/>
        <family val="2"/>
        <scheme val="minor"/>
      </rPr>
      <t xml:space="preserve">
Por apertura de contenedores de resto</t>
    </r>
  </si>
  <si>
    <r>
      <rPr>
        <i/>
        <sz val="11"/>
        <color rgb="FF0070C0"/>
        <rFont val="Calibri"/>
        <family val="2"/>
        <scheme val="minor"/>
      </rPr>
      <t>Etxebizita guztien errefusa bolumen erlatibo totala</t>
    </r>
    <r>
      <rPr>
        <sz val="11"/>
        <rFont val="Calibri"/>
        <family val="2"/>
        <scheme val="minor"/>
      </rPr>
      <t xml:space="preserve"> </t>
    </r>
    <r>
      <rPr>
        <i/>
        <sz val="11"/>
        <color rgb="FF0070C0"/>
        <rFont val="Calibri"/>
        <family val="2"/>
        <scheme val="minor"/>
      </rPr>
      <t>(L/urte)</t>
    </r>
    <r>
      <rPr>
        <sz val="11"/>
        <rFont val="Calibri"/>
        <family val="2"/>
        <scheme val="minor"/>
      </rPr>
      <t xml:space="preserve">
Volumen aparente total de fracción resto generado por viviendas al año (L)</t>
    </r>
  </si>
  <si>
    <r>
      <rPr>
        <i/>
        <sz val="11"/>
        <color rgb="FF0070C0"/>
        <rFont val="Calibri"/>
        <family val="2"/>
        <scheme val="minor"/>
      </rPr>
      <t>Kontsultatu udalaren datuak; bestalakoan, 0,2 kg/Lko dentsitatea hartu erreferentzia moduan</t>
    </r>
    <r>
      <rPr>
        <sz val="11"/>
        <color rgb="FF0070C0"/>
        <rFont val="Calibri"/>
        <family val="2"/>
        <scheme val="minor"/>
      </rPr>
      <t xml:space="preserve"> </t>
    </r>
    <r>
      <rPr>
        <sz val="11"/>
        <rFont val="Calibri"/>
        <family val="2"/>
        <scheme val="minor"/>
      </rPr>
      <t>/ Ver fuentes municipales; en defecto del dato del volumen, se puede utilizar la referencia de densidad de 0,2 kg/L (ó t/m3)</t>
    </r>
  </si>
  <si>
    <r>
      <rPr>
        <i/>
        <sz val="11"/>
        <color rgb="FF0070C0"/>
        <rFont val="Calibri"/>
        <family val="2"/>
        <scheme val="minor"/>
      </rPr>
      <t>Irekitze bakoitzarako estimatutako bolumena</t>
    </r>
    <r>
      <rPr>
        <sz val="11"/>
        <rFont val="Calibri"/>
        <family val="2"/>
        <scheme val="minor"/>
      </rPr>
      <t xml:space="preserve"> </t>
    </r>
    <r>
      <rPr>
        <i/>
        <sz val="11"/>
        <color rgb="FF0070C0"/>
        <rFont val="Calibri"/>
        <family val="2"/>
        <scheme val="minor"/>
      </rPr>
      <t xml:space="preserve">(L)
</t>
    </r>
    <r>
      <rPr>
        <sz val="11"/>
        <rFont val="Calibri"/>
        <family val="2"/>
        <scheme val="minor"/>
      </rPr>
      <t>Volumen promedio estimado para cada apertura (L)</t>
    </r>
  </si>
  <si>
    <r>
      <rPr>
        <i/>
        <sz val="11"/>
        <color rgb="FF0070C0"/>
        <rFont val="Calibri"/>
        <family val="2"/>
        <scheme val="minor"/>
      </rPr>
      <t>Adierazi edukiontzi kamararen bolumena edo ohizko poltsaren bolumena</t>
    </r>
    <r>
      <rPr>
        <sz val="11"/>
        <color rgb="FF0070C0"/>
        <rFont val="Calibri"/>
        <family val="2"/>
        <scheme val="minor"/>
      </rPr>
      <t xml:space="preserve"> </t>
    </r>
    <r>
      <rPr>
        <sz val="11"/>
        <rFont val="Calibri"/>
        <family val="2"/>
        <scheme val="minor"/>
      </rPr>
      <t>/ Indicar volumen de la cámara del contenedor o el volumen de bolsa habitual</t>
    </r>
  </si>
  <si>
    <r>
      <rPr>
        <i/>
        <sz val="11"/>
        <color rgb="FF0070C0"/>
        <rFont val="Calibri"/>
        <family val="2"/>
        <scheme val="minor"/>
      </rPr>
      <t xml:space="preserve">Urteko irekitze kopuru teoriko totala </t>
    </r>
    <r>
      <rPr>
        <sz val="11"/>
        <rFont val="Calibri"/>
        <family val="2"/>
        <scheme val="minor"/>
      </rPr>
      <t xml:space="preserve">
Nº total teórico de aperturas al año</t>
    </r>
  </si>
  <si>
    <r>
      <rPr>
        <i/>
        <sz val="11"/>
        <color rgb="FF0070C0"/>
        <rFont val="Calibri"/>
        <family val="2"/>
        <scheme val="minor"/>
      </rPr>
      <t>Etxebizitzen errefusa bolumen totala (E151) zati irekitze banako bolumena</t>
    </r>
    <r>
      <rPr>
        <sz val="11"/>
        <color theme="1"/>
        <rFont val="Calibri"/>
        <family val="2"/>
        <scheme val="minor"/>
      </rPr>
      <t xml:space="preserve"> </t>
    </r>
    <r>
      <rPr>
        <i/>
        <sz val="11"/>
        <color rgb="FF0070C0"/>
        <rFont val="Calibri"/>
        <family val="2"/>
        <scheme val="minor"/>
      </rPr>
      <t>(E152)</t>
    </r>
    <r>
      <rPr>
        <sz val="11"/>
        <color theme="1"/>
        <rFont val="Calibri"/>
        <family val="2"/>
        <scheme val="minor"/>
      </rPr>
      <t>/ División del volumen de resto generado por el total de viviendas (E151) entre el volumen de cada apertura (E152)</t>
    </r>
  </si>
  <si>
    <r>
      <rPr>
        <i/>
        <sz val="11"/>
        <color rgb="FF0070C0"/>
        <rFont val="Calibri"/>
        <family val="2"/>
        <scheme val="minor"/>
      </rPr>
      <t xml:space="preserve">Errefusa m3-aren kostua </t>
    </r>
    <r>
      <rPr>
        <sz val="11"/>
        <rFont val="Calibri"/>
        <family val="2"/>
        <scheme val="minor"/>
      </rPr>
      <t xml:space="preserve">
Coste por m3 de resto</t>
    </r>
  </si>
  <si>
    <r>
      <rPr>
        <i/>
        <sz val="11"/>
        <color rgb="FF0070C0"/>
        <rFont val="Calibri"/>
        <family val="2"/>
        <scheme val="minor"/>
      </rPr>
      <t xml:space="preserve">Irekitze kostu teorikoa (€)
</t>
    </r>
    <r>
      <rPr>
        <sz val="11"/>
        <rFont val="Calibri"/>
        <family val="2"/>
        <scheme val="minor"/>
      </rPr>
      <t>Coste teórico por apertura (€)</t>
    </r>
  </si>
  <si>
    <r>
      <rPr>
        <i/>
        <sz val="11"/>
        <color rgb="FF0070C0"/>
        <rFont val="Calibri"/>
        <family val="2"/>
        <scheme val="minor"/>
      </rPr>
      <t>Kostu totala (E7) zati irekitze kopuru totala (E153)</t>
    </r>
    <r>
      <rPr>
        <sz val="11"/>
        <color theme="1"/>
        <rFont val="Calibri"/>
        <family val="2"/>
        <scheme val="minor"/>
      </rPr>
      <t xml:space="preserve"> / División del coste total (E7) entre el nº de aperturas totales (E153)</t>
    </r>
  </si>
  <si>
    <r>
      <rPr>
        <i/>
        <sz val="11"/>
        <color rgb="FF0070C0"/>
        <rFont val="Calibri"/>
        <family val="2"/>
        <scheme val="minor"/>
      </rPr>
      <t>Zenbat irekitze egiten ditu etxebizitzak urtero?</t>
    </r>
    <r>
      <rPr>
        <sz val="11"/>
        <rFont val="Calibri"/>
        <family val="2"/>
        <scheme val="minor"/>
      </rPr>
      <t xml:space="preserve"> 
Cuántas aperturas realiza la vivienda al año?</t>
    </r>
  </si>
  <si>
    <r>
      <rPr>
        <i/>
        <sz val="11"/>
        <color rgb="FF0070C0"/>
        <rFont val="Calibri"/>
        <family val="2"/>
        <scheme val="minor"/>
      </rPr>
      <t xml:space="preserve">Kontsultsatu udalaren datuak </t>
    </r>
    <r>
      <rPr>
        <sz val="11"/>
        <rFont val="Calibri"/>
        <family val="2"/>
        <scheme val="minor"/>
      </rPr>
      <t xml:space="preserve">/ Ver fuentes municipales
</t>
    </r>
    <r>
      <rPr>
        <b/>
        <i/>
        <sz val="11"/>
        <color rgb="FF0070C0"/>
        <rFont val="Calibri"/>
        <family val="2"/>
        <scheme val="minor"/>
      </rPr>
      <t>Irekitze kopuru gutzienezkora ez bada heltzen, hausnartu penalizazioa ezartzeko posibilitatea errefusa beste kontenedoreetara desbideratzagaitik</t>
    </r>
    <r>
      <rPr>
        <b/>
        <sz val="11"/>
        <rFont val="Calibri"/>
        <family val="2"/>
        <scheme val="minor"/>
      </rPr>
      <t xml:space="preserve">
En caso de no alcanzar el nº mínimo de 45 aperturas (o el nº que se considere adecuado), valorar la posibilidad de aplicar penalización por desviar supuestamente residuos de la fracción resto a otros contenedores.</t>
    </r>
  </si>
  <si>
    <r>
      <rPr>
        <b/>
        <i/>
        <sz val="11"/>
        <color rgb="FF00B0F0"/>
        <rFont val="Calibri"/>
        <family val="2"/>
        <scheme val="minor"/>
      </rPr>
      <t xml:space="preserve">Errefusa Kontenedoreen Irekitze kopuruaren arabera </t>
    </r>
    <r>
      <rPr>
        <b/>
        <i/>
        <sz val="11"/>
        <color theme="0"/>
        <rFont val="Calibri"/>
        <family val="2"/>
        <scheme val="minor"/>
      </rPr>
      <t xml:space="preserve"> </t>
    </r>
    <r>
      <rPr>
        <b/>
        <sz val="11"/>
        <color theme="0"/>
        <rFont val="Calibri"/>
        <family val="2"/>
        <scheme val="minor"/>
      </rPr>
      <t xml:space="preserve">
Por apertura de contenedores de resto</t>
    </r>
  </si>
  <si>
    <r>
      <rPr>
        <i/>
        <sz val="11"/>
        <color rgb="FF0070C0"/>
        <rFont val="Calibri"/>
        <family val="2"/>
        <scheme val="minor"/>
      </rPr>
      <t xml:space="preserve">Zenbat irekitze egiten ditu etxebizitzak urtero bataz beste? 
</t>
    </r>
    <r>
      <rPr>
        <sz val="11"/>
        <rFont val="Calibri"/>
        <family val="2"/>
        <scheme val="minor"/>
      </rPr>
      <t>Cuántas aperturas realiza al año la vivienda promedio?</t>
    </r>
  </si>
  <si>
    <r>
      <rPr>
        <i/>
        <sz val="11"/>
        <color rgb="FF0070C0"/>
        <rFont val="Calibri"/>
        <family val="2"/>
        <scheme val="minor"/>
      </rPr>
      <t>Egokitu irekitzeak eta %ak</t>
    </r>
    <r>
      <rPr>
        <sz val="11"/>
        <rFont val="Calibri"/>
        <family val="2"/>
        <scheme val="minor"/>
      </rPr>
      <t xml:space="preserve"> / Adaptar aperturas y %</t>
    </r>
  </si>
  <si>
    <r>
      <rPr>
        <b/>
        <i/>
        <sz val="11"/>
        <color theme="0"/>
        <rFont val="Calibri"/>
        <family val="2"/>
        <scheme val="minor"/>
      </rPr>
      <t>Irekitze sarritasunak</t>
    </r>
    <r>
      <rPr>
        <b/>
        <sz val="11"/>
        <color theme="0"/>
        <rFont val="Calibri"/>
        <family val="2"/>
        <scheme val="minor"/>
      </rPr>
      <t xml:space="preserve">
Frecuencias de apertura</t>
    </r>
  </si>
  <si>
    <r>
      <rPr>
        <b/>
        <i/>
        <sz val="11"/>
        <color theme="0"/>
        <rFont val="Calibri"/>
        <family val="2"/>
        <scheme val="minor"/>
      </rPr>
      <t xml:space="preserve">Kategorien duru sarrerak </t>
    </r>
    <r>
      <rPr>
        <b/>
        <sz val="11"/>
        <color theme="0"/>
        <rFont val="Calibri"/>
        <family val="2"/>
        <scheme val="minor"/>
      </rPr>
      <t>/ Ingreso por categoría</t>
    </r>
  </si>
  <si>
    <r>
      <rPr>
        <i/>
        <sz val="11"/>
        <color rgb="FF0070C0"/>
        <rFont val="Calibri"/>
        <family val="2"/>
        <scheme val="minor"/>
      </rPr>
      <t>1go mota (mugara ez da heltzen)</t>
    </r>
    <r>
      <rPr>
        <i/>
        <sz val="11"/>
        <rFont val="Calibri"/>
        <family val="2"/>
        <scheme val="minor"/>
      </rPr>
      <t xml:space="preserve">/ </t>
    </r>
    <r>
      <rPr>
        <sz val="11"/>
        <rFont val="Calibri"/>
        <family val="2"/>
        <scheme val="minor"/>
      </rPr>
      <t>Tipo 1 (no alcanza el límite)</t>
    </r>
  </si>
  <si>
    <t>&lt;45</t>
  </si>
  <si>
    <t>&lt;55</t>
  </si>
  <si>
    <t>&lt;60</t>
  </si>
  <si>
    <t>&lt;65</t>
  </si>
  <si>
    <t>&lt;70</t>
  </si>
  <si>
    <t>&lt;75</t>
  </si>
  <si>
    <t>&lt;80</t>
  </si>
  <si>
    <t>&gt; 80</t>
  </si>
  <si>
    <r>
      <rPr>
        <b/>
        <sz val="11"/>
        <color rgb="FF00B0F0"/>
        <rFont val="Calibri"/>
        <family val="2"/>
        <scheme val="minor"/>
      </rPr>
      <t>EMAITZAK</t>
    </r>
    <r>
      <rPr>
        <b/>
        <sz val="11"/>
        <color theme="0"/>
        <rFont val="Calibri"/>
        <family val="2"/>
        <scheme val="minor"/>
      </rPr>
      <t xml:space="preserve"> / RESULTADOS</t>
    </r>
  </si>
  <si>
    <r>
      <rPr>
        <b/>
        <i/>
        <sz val="11"/>
        <color rgb="FF0070C0"/>
        <rFont val="Calibri"/>
        <family val="2"/>
        <scheme val="minor"/>
      </rPr>
      <t>OINARRIZKO KUOTA</t>
    </r>
    <r>
      <rPr>
        <b/>
        <sz val="11"/>
        <rFont val="Calibri"/>
        <family val="2"/>
        <scheme val="minor"/>
      </rPr>
      <t xml:space="preserve"> / CUOTA BÁSICA</t>
    </r>
  </si>
  <si>
    <r>
      <rPr>
        <b/>
        <i/>
        <sz val="11"/>
        <color rgb="FF0070C0"/>
        <rFont val="Calibri"/>
        <family val="2"/>
        <scheme val="minor"/>
      </rPr>
      <t>Indibidializatua</t>
    </r>
    <r>
      <rPr>
        <b/>
        <sz val="11"/>
        <rFont val="Calibri"/>
        <family val="2"/>
        <scheme val="minor"/>
      </rPr>
      <t xml:space="preserve"> / Individualizada</t>
    </r>
  </si>
  <si>
    <r>
      <rPr>
        <i/>
        <sz val="11"/>
        <color rgb="FF0070C0"/>
        <rFont val="Calibri"/>
        <family val="2"/>
        <scheme val="minor"/>
      </rPr>
      <t>Azalera</t>
    </r>
    <r>
      <rPr>
        <sz val="11"/>
        <rFont val="Calibri"/>
        <family val="2"/>
        <scheme val="minor"/>
      </rPr>
      <t xml:space="preserve"> / Superficie</t>
    </r>
  </si>
  <si>
    <r>
      <rPr>
        <i/>
        <sz val="11"/>
        <color rgb="FF0070C0"/>
        <rFont val="Calibri"/>
        <family val="2"/>
        <scheme val="minor"/>
      </rPr>
      <t>Bere kasuan, jarri taularen datua ordez</t>
    </r>
    <r>
      <rPr>
        <sz val="11"/>
        <color rgb="FF002060"/>
        <rFont val="Calibri"/>
        <family val="2"/>
        <scheme val="minor"/>
      </rPr>
      <t xml:space="preserve"> / En su caso, sustituir con el valor de la tabla</t>
    </r>
  </si>
  <si>
    <r>
      <rPr>
        <i/>
        <sz val="11"/>
        <color rgb="FF0070C0"/>
        <rFont val="Calibri"/>
        <family val="2"/>
        <scheme val="minor"/>
      </rPr>
      <t>Taulatik hartu</t>
    </r>
    <r>
      <rPr>
        <sz val="11"/>
        <rFont val="Calibri"/>
        <family val="2"/>
        <scheme val="minor"/>
      </rPr>
      <t xml:space="preserve"> / Obtener de la tabla</t>
    </r>
  </si>
  <si>
    <r>
      <rPr>
        <b/>
        <i/>
        <sz val="11"/>
        <color rgb="FF0070C0"/>
        <rFont val="Calibri"/>
        <family val="2"/>
        <scheme val="minor"/>
      </rPr>
      <t xml:space="preserve">KUOTA ALGAGARRIA </t>
    </r>
    <r>
      <rPr>
        <b/>
        <sz val="11"/>
        <rFont val="Calibri"/>
        <family val="2"/>
        <scheme val="minor"/>
      </rPr>
      <t>/ CUOTA VARIABLE</t>
    </r>
  </si>
  <si>
    <r>
      <rPr>
        <i/>
        <sz val="11"/>
        <color rgb="FF0070C0"/>
        <rFont val="Calibri"/>
        <family val="2"/>
        <scheme val="minor"/>
      </rPr>
      <t>Sartu taularen zenbatekoa</t>
    </r>
    <r>
      <rPr>
        <sz val="11"/>
        <color theme="1"/>
        <rFont val="Calibri"/>
        <family val="2"/>
        <scheme val="minor"/>
      </rPr>
      <t xml:space="preserve"> / Introducir importe de la tabla</t>
    </r>
  </si>
  <si>
    <r>
      <rPr>
        <sz val="11"/>
        <color rgb="FF0070C0"/>
        <rFont val="Calibri"/>
        <family val="2"/>
        <scheme val="minor"/>
      </rPr>
      <t>Bere kasuan, jarri taularen datua ordez</t>
    </r>
    <r>
      <rPr>
        <sz val="11"/>
        <color rgb="FF002060"/>
        <rFont val="Calibri"/>
        <family val="2"/>
        <scheme val="minor"/>
      </rPr>
      <t xml:space="preserve"> / En su caso, sustituir con el valor de la tabla</t>
    </r>
  </si>
  <si>
    <r>
      <rPr>
        <b/>
        <i/>
        <sz val="11"/>
        <color rgb="FF0070C0"/>
        <rFont val="Calibri"/>
        <family val="2"/>
        <scheme val="minor"/>
      </rPr>
      <t>TOTALA</t>
    </r>
    <r>
      <rPr>
        <b/>
        <sz val="11"/>
        <rFont val="Calibri"/>
        <family val="2"/>
        <scheme val="minor"/>
      </rPr>
      <t xml:space="preserve"> / TOTAL</t>
    </r>
  </si>
  <si>
    <r>
      <rPr>
        <b/>
        <i/>
        <sz val="11"/>
        <color rgb="FF00B0F0"/>
        <rFont val="Calibri"/>
        <family val="2"/>
        <scheme val="minor"/>
      </rPr>
      <t xml:space="preserve">MURRIZTAPENAK </t>
    </r>
    <r>
      <rPr>
        <b/>
        <sz val="11"/>
        <color theme="0"/>
        <rFont val="Calibri"/>
        <family val="2"/>
        <scheme val="minor"/>
      </rPr>
      <t>/ REDUCCIONES</t>
    </r>
  </si>
  <si>
    <r>
      <rPr>
        <b/>
        <i/>
        <sz val="11"/>
        <color rgb="FF0070C0"/>
        <rFont val="Calibri"/>
        <family val="2"/>
        <scheme val="minor"/>
      </rPr>
      <t>Edukiontzitik 300 metrotik gorako distantziara dauden etxebizitzak ordainketatik salbuestea gomendatzen da</t>
    </r>
    <r>
      <rPr>
        <b/>
        <sz val="11"/>
        <color theme="1"/>
        <rFont val="Calibri"/>
        <family val="2"/>
        <scheme val="minor"/>
      </rPr>
      <t xml:space="preserve"> 
Se recomienda eximir del pago a las viviendas situadas a una distancia superior a 300 metros del contenedor más cercano.
</t>
    </r>
    <r>
      <rPr>
        <b/>
        <i/>
        <sz val="11"/>
        <color rgb="FF0070C0"/>
        <rFont val="Calibri"/>
        <family val="2"/>
        <scheme val="minor"/>
      </rPr>
      <t>Edukiontzitik 150 metrotik gorako distantziara dauden etxebizitzen tasetan %50eko murriztapena gomendatzen da</t>
    </r>
    <r>
      <rPr>
        <b/>
        <sz val="11"/>
        <color theme="1"/>
        <rFont val="Calibri"/>
        <family val="2"/>
        <scheme val="minor"/>
      </rPr>
      <t xml:space="preserve">
Para las viviendas situadas a más de 150 metros se recomienda aplicar una reducción del 50%.
</t>
    </r>
    <r>
      <rPr>
        <b/>
        <i/>
        <sz val="11"/>
        <color rgb="FF0070C0"/>
        <rFont val="Calibri"/>
        <family val="2"/>
        <scheme val="minor"/>
      </rPr>
      <t xml:space="preserve">Murriztatutako zenbatekoa ez du beste erabiltzailei eraginik egin behar </t>
    </r>
    <r>
      <rPr>
        <b/>
        <sz val="11"/>
        <color theme="1"/>
        <rFont val="Calibri"/>
        <family val="2"/>
        <scheme val="minor"/>
      </rPr>
      <t xml:space="preserve">
Los importes reducidos no deben afectar al resto de personas usuarias.</t>
    </r>
  </si>
  <si>
    <r>
      <rPr>
        <b/>
        <i/>
        <sz val="11"/>
        <color rgb="FF00B0F0"/>
        <rFont val="Calibri"/>
        <family val="2"/>
        <scheme val="minor"/>
      </rPr>
      <t xml:space="preserve">HOBARIAK </t>
    </r>
    <r>
      <rPr>
        <b/>
        <sz val="11"/>
        <color theme="0"/>
        <rFont val="Calibri"/>
        <family val="2"/>
        <scheme val="minor"/>
      </rPr>
      <t>/ BONIFICACIONES</t>
    </r>
  </si>
  <si>
    <r>
      <rPr>
        <i/>
        <sz val="11"/>
        <color rgb="FF0070C0"/>
        <rFont val="Calibri"/>
        <family val="2"/>
        <scheme val="minor"/>
      </rPr>
      <t>Aplikatu hobariak E zutabean hobari bakoitzari dagokion %a ezarriz.</t>
    </r>
    <r>
      <rPr>
        <sz val="11"/>
        <color theme="1"/>
        <rFont val="Calibri"/>
        <family val="2"/>
        <scheme val="minor"/>
      </rPr>
      <t xml:space="preserve">
Aplicar las bonificaciones introduciendo el % que corresponda a cada una. 
</t>
    </r>
    <r>
      <rPr>
        <b/>
        <i/>
        <sz val="11"/>
        <color rgb="FF0070C0"/>
        <rFont val="Calibri"/>
        <family val="2"/>
        <scheme val="minor"/>
      </rPr>
      <t xml:space="preserve">Hobariek ez dute beste erabiltzailei eraginik egin behar </t>
    </r>
    <r>
      <rPr>
        <b/>
        <sz val="11"/>
        <color theme="1"/>
        <rFont val="Calibri"/>
        <family val="2"/>
        <scheme val="minor"/>
      </rPr>
      <t xml:space="preserve">
Los importes bonificados no deben afectar al resto de personas usuarias.</t>
    </r>
  </si>
  <si>
    <r>
      <rPr>
        <b/>
        <sz val="11"/>
        <color rgb="FF00B0F0"/>
        <rFont val="Calibri"/>
        <family val="2"/>
        <scheme val="minor"/>
      </rPr>
      <t>Hondakinen murrizte edo gaika bilketa bultzatzen duten jokaerak</t>
    </r>
    <r>
      <rPr>
        <b/>
        <i/>
        <sz val="11"/>
        <color theme="0"/>
        <rFont val="Calibri"/>
        <family val="2"/>
        <scheme val="minor"/>
      </rPr>
      <t xml:space="preserve">
</t>
    </r>
    <r>
      <rPr>
        <b/>
        <sz val="11"/>
        <color theme="0"/>
        <rFont val="Calibri"/>
        <family val="2"/>
        <scheme val="minor"/>
      </rPr>
      <t>Conductas que fomentan la reducción o la recogida separada</t>
    </r>
  </si>
  <si>
    <r>
      <rPr>
        <b/>
        <i/>
        <sz val="11"/>
        <color rgb="FF00B0F0"/>
        <rFont val="Calibri"/>
        <family val="2"/>
        <scheme val="minor"/>
      </rPr>
      <t xml:space="preserve">% Hobari </t>
    </r>
    <r>
      <rPr>
        <b/>
        <sz val="11"/>
        <color theme="0"/>
        <rFont val="Calibri"/>
        <family val="2"/>
        <scheme val="minor"/>
      </rPr>
      <t xml:space="preserve">
% Bonificación</t>
    </r>
  </si>
  <si>
    <r>
      <rPr>
        <b/>
        <i/>
        <sz val="11"/>
        <color rgb="FF00B0F0"/>
        <rFont val="Calibri"/>
        <family val="2"/>
        <scheme val="minor"/>
      </rPr>
      <t>Irizpideak</t>
    </r>
    <r>
      <rPr>
        <b/>
        <sz val="11"/>
        <color theme="0"/>
        <rFont val="Calibri"/>
        <family val="2"/>
        <scheme val="minor"/>
      </rPr>
      <t xml:space="preserve"> / Criterios</t>
    </r>
  </si>
  <si>
    <r>
      <rPr>
        <i/>
        <sz val="11"/>
        <color rgb="FF0070C0"/>
        <rFont val="Calibri"/>
        <family val="2"/>
        <scheme val="minor"/>
      </rPr>
      <t>Etxeko konpostatsea</t>
    </r>
    <r>
      <rPr>
        <sz val="11"/>
        <rFont val="Calibri"/>
        <family val="2"/>
        <scheme val="minor"/>
      </rPr>
      <t xml:space="preserve">
Compostaje doméstico</t>
    </r>
  </si>
  <si>
    <r>
      <rPr>
        <i/>
        <sz val="11"/>
        <color rgb="FF0070C0"/>
        <rFont val="Calibri"/>
        <family val="2"/>
        <scheme val="minor"/>
      </rPr>
      <t>Urteko eskaera, konpostagailuaren argazkiak aurkezten. Egiaztatu hobaritatutako pertsonak frakzio organikorako konpostagailua erabiltzen duela eta ez kontenedoreak</t>
    </r>
    <r>
      <rPr>
        <sz val="11"/>
        <color theme="1"/>
        <rFont val="Calibri"/>
        <family val="2"/>
        <scheme val="minor"/>
      </rPr>
      <t xml:space="preserve"> / Solicitud anual, aportando fotografías del compostador. Comprobar que la persona bonificada utiliza el compostador para la fracción orgánica y no los contenedores</t>
    </r>
  </si>
  <si>
    <r>
      <rPr>
        <i/>
        <sz val="11"/>
        <color rgb="FF0070C0"/>
        <rFont val="Calibri"/>
        <family val="2"/>
        <scheme val="minor"/>
      </rPr>
      <t>Auzoko konpostatsea udaleko instalazioetan</t>
    </r>
    <r>
      <rPr>
        <sz val="11"/>
        <rFont val="Calibri"/>
        <family val="2"/>
        <scheme val="minor"/>
      </rPr>
      <t xml:space="preserve">
Compostaje comunitario en instalaciones municipales</t>
    </r>
  </si>
  <si>
    <r>
      <rPr>
        <i/>
        <sz val="11"/>
        <color rgb="FF0070C0"/>
        <rFont val="Calibri"/>
        <family val="2"/>
        <scheme val="minor"/>
      </rPr>
      <t>Egiaztatu pertsona hobaritatua udal konpost-gunera maiz joaten dela</t>
    </r>
    <r>
      <rPr>
        <sz val="11"/>
        <color theme="1"/>
        <rFont val="Calibri"/>
        <family val="2"/>
        <scheme val="minor"/>
      </rPr>
      <t xml:space="preserve"> / Comprobar que la persona bonificada frecuenta el área de compostaje municipal</t>
    </r>
  </si>
  <si>
    <r>
      <rPr>
        <i/>
        <sz val="11"/>
        <color rgb="FF0070C0"/>
        <rFont val="Calibri"/>
        <family val="2"/>
        <scheme val="minor"/>
      </rPr>
      <t>Auzoko konpostatsea udalezkoak ez diren instalazioetan</t>
    </r>
    <r>
      <rPr>
        <sz val="11"/>
        <rFont val="Calibri"/>
        <family val="2"/>
        <scheme val="minor"/>
      </rPr>
      <t xml:space="preserve">
Compostaje comunitario en instalaciones no municipales</t>
    </r>
  </si>
  <si>
    <r>
      <rPr>
        <i/>
        <sz val="11"/>
        <color rgb="FF0070C0"/>
        <rFont val="Calibri"/>
        <family val="2"/>
        <scheme val="minor"/>
      </rPr>
      <t>Urteko eskaera, konpost-gune arduradunaren ziurtagiria aurkezten</t>
    </r>
    <r>
      <rPr>
        <sz val="11"/>
        <color theme="1"/>
        <rFont val="Calibri"/>
        <family val="2"/>
        <scheme val="minor"/>
      </rPr>
      <t xml:space="preserve"> / Solicitud anual, aportando certificación de la persona responsable del área de compostaje</t>
    </r>
  </si>
  <si>
    <r>
      <rPr>
        <i/>
        <sz val="11"/>
        <color rgb="FF0070C0"/>
        <rFont val="Calibri"/>
        <family val="2"/>
        <scheme val="minor"/>
      </rPr>
      <t>Hondakin organikoen gaika bilketan parte hartzea</t>
    </r>
    <r>
      <rPr>
        <sz val="11"/>
        <rFont val="Calibri"/>
        <family val="2"/>
        <scheme val="minor"/>
      </rPr>
      <t xml:space="preserve">
Participación en recogida selectiva de fracción orgánica</t>
    </r>
  </si>
  <si>
    <r>
      <rPr>
        <i/>
        <sz val="11"/>
        <color rgb="FF0070C0"/>
        <rFont val="Calibri"/>
        <family val="2"/>
        <scheme val="minor"/>
      </rPr>
      <t>Eskaera bakarra, organikoaren edukiontziaren irekierak egiaztatu</t>
    </r>
    <r>
      <rPr>
        <sz val="11"/>
        <color theme="1"/>
        <rFont val="Calibri"/>
        <family val="2"/>
        <scheme val="minor"/>
      </rPr>
      <t xml:space="preserve"> / Solicitud única, comprobar aperturas del contenedor de orgánica.</t>
    </r>
  </si>
  <si>
    <r>
      <rPr>
        <i/>
        <sz val="11"/>
        <color rgb="FF0070C0"/>
        <rFont val="Calibri"/>
        <family val="2"/>
        <scheme val="minor"/>
      </rPr>
      <t>Garbigunetan hondakinen ematzea</t>
    </r>
    <r>
      <rPr>
        <sz val="11"/>
        <rFont val="Calibri"/>
        <family val="2"/>
        <scheme val="minor"/>
      </rPr>
      <t xml:space="preserve">
Entrega de residuos en Garbigunes</t>
    </r>
  </si>
  <si>
    <r>
      <rPr>
        <i/>
        <sz val="11"/>
        <color rgb="FF0070C0"/>
        <rFont val="Calibri"/>
        <family val="2"/>
        <scheme val="minor"/>
      </rPr>
      <t>Urteko eskaera, Garbigunearen egiaztagiria emanez (aplikatu hobaria puntu garbira gutxienez 6 bidai egiaztatzen dutenei). Ez aplikatu hobaria bidalketak egiaztatzeko sistemarik ez badago</t>
    </r>
    <r>
      <rPr>
        <sz val="11"/>
        <color theme="1"/>
        <rFont val="Calibri"/>
        <family val="2"/>
        <scheme val="minor"/>
      </rPr>
      <t xml:space="preserve"> / Solicitud anual aportando comprobantes de las entregas (aplicar bonificación a quienes acrediten al menos 6 viajes al punto limpio. No aplicar bonificación si no existe sistema para certificar las entregas.</t>
    </r>
  </si>
  <si>
    <r>
      <rPr>
        <i/>
        <sz val="11"/>
        <color rgb="FF0070C0"/>
        <rFont val="Calibri"/>
        <family val="2"/>
        <scheme val="minor"/>
      </rPr>
      <t>Puntu garbietan hondakinen ematzea</t>
    </r>
    <r>
      <rPr>
        <sz val="11"/>
        <rFont val="Calibri"/>
        <family val="2"/>
        <scheme val="minor"/>
      </rPr>
      <t xml:space="preserve">
Entrega de residuos en puntos limpios</t>
    </r>
  </si>
  <si>
    <r>
      <rPr>
        <i/>
        <sz val="11"/>
        <color rgb="FF0070C0"/>
        <rFont val="Calibri"/>
        <family val="2"/>
        <scheme val="minor"/>
      </rPr>
      <t>Urteko eskaera, puntu garbietako egiaztagiria emanez (aplikatu hobaria puntu garbira gutxienez 6 bidai egiaztatzen dutenei). Ez aplikatu hobaria bidalketak egiaztatzeko sistemarik ez badago</t>
    </r>
    <r>
      <rPr>
        <sz val="11"/>
        <color theme="1"/>
        <rFont val="Calibri"/>
        <family val="2"/>
        <scheme val="minor"/>
      </rPr>
      <t xml:space="preserve"> / Solicitud anual aportando comprobantes de las entregas (aplicar bonificación a quienes acrediten al menos 6 viajes al punto limpio). No aplicar bonificación si no existe sistema para certificar las entregas.</t>
    </r>
  </si>
  <si>
    <r>
      <rPr>
        <i/>
        <sz val="11"/>
        <color rgb="FF0070C0"/>
        <rFont val="Calibri"/>
        <family val="2"/>
        <scheme val="minor"/>
      </rPr>
      <t>Pobrezian edo gizartetik baztertuta geratzeko arriskuan dauden pertsonak eta familia-unitateak</t>
    </r>
    <r>
      <rPr>
        <sz val="11"/>
        <rFont val="Calibri"/>
        <family val="2"/>
        <scheme val="minor"/>
      </rPr>
      <t xml:space="preserve">
Personas y unidades familiares en situación de riesgo de exclusión social</t>
    </r>
  </si>
  <si>
    <r>
      <rPr>
        <i/>
        <sz val="11"/>
        <color rgb="FF0070C0"/>
        <rFont val="Calibri"/>
        <family val="2"/>
        <scheme val="minor"/>
      </rPr>
      <t xml:space="preserve">Totala / </t>
    </r>
    <r>
      <rPr>
        <sz val="11"/>
        <rFont val="Calibri"/>
        <family val="2"/>
        <scheme val="minor"/>
      </rPr>
      <t>Total</t>
    </r>
  </si>
  <si>
    <r>
      <rPr>
        <i/>
        <sz val="11"/>
        <color rgb="FF0070C0"/>
        <rFont val="Calibri"/>
        <family val="2"/>
        <scheme val="minor"/>
      </rPr>
      <t>€ Hobari</t>
    </r>
    <r>
      <rPr>
        <sz val="11"/>
        <color theme="1"/>
        <rFont val="Calibri"/>
        <family val="2"/>
        <scheme val="minor"/>
      </rPr>
      <t xml:space="preserve">
Bonificación €</t>
    </r>
  </si>
  <si>
    <r>
      <rPr>
        <i/>
        <sz val="11"/>
        <color rgb="FF00B0F0"/>
        <rFont val="Calibri"/>
        <family val="2"/>
        <scheme val="minor"/>
      </rPr>
      <t>Tasaren zenbatekoa (€/urte)</t>
    </r>
    <r>
      <rPr>
        <i/>
        <sz val="11"/>
        <color theme="0"/>
        <rFont val="Calibri"/>
        <family val="2"/>
        <scheme val="minor"/>
      </rPr>
      <t xml:space="preserve">
</t>
    </r>
    <r>
      <rPr>
        <sz val="11"/>
        <color theme="0"/>
        <rFont val="Calibri"/>
        <family val="2"/>
        <scheme val="minor"/>
      </rPr>
      <t>Importe de la tasa (€/año)</t>
    </r>
  </si>
  <si>
    <r>
      <rPr>
        <i/>
        <sz val="11"/>
        <color rgb="FF0070C0"/>
        <rFont val="Calibri"/>
        <family val="2"/>
        <scheme val="minor"/>
      </rPr>
      <t>Industrietako tasen bidezko guztizko urteko diru sarrerak</t>
    </r>
    <r>
      <rPr>
        <sz val="11"/>
        <rFont val="Calibri"/>
        <family val="2"/>
        <scheme val="minor"/>
      </rPr>
      <t xml:space="preserve">
Importe total anual a ingresar por tasas de industrias</t>
    </r>
  </si>
  <si>
    <r>
      <rPr>
        <i/>
        <sz val="11"/>
        <color rgb="FF0070C0"/>
        <rFont val="Calibri"/>
        <family val="2"/>
        <scheme val="minor"/>
      </rPr>
      <t>DATOS GENERALES M45tik dator (Aukera 3). Bera kasuan, aldatu Aukera 1era (C45) edo Aukera 2ra (H45)</t>
    </r>
    <r>
      <rPr>
        <sz val="11"/>
        <rFont val="Calibri"/>
        <family val="2"/>
        <scheme val="minor"/>
      </rPr>
      <t xml:space="preserve">  / Procede de Datos generales M45 (opción 3). En su caso, cambiar a Opción 1 celda C45 u opción 2 H45</t>
    </r>
  </si>
  <si>
    <r>
      <rPr>
        <i/>
        <sz val="11"/>
        <color rgb="FF0070C0"/>
        <rFont val="Calibri"/>
        <family val="2"/>
        <scheme val="minor"/>
      </rPr>
      <t>Sortzaile handien hitzarmenen bidezko diru sarrerak</t>
    </r>
    <r>
      <rPr>
        <sz val="11"/>
        <rFont val="Calibri"/>
        <family val="2"/>
        <scheme val="minor"/>
      </rPr>
      <t xml:space="preserve">
Importe a cobrar mediante convenios con grandes generadores</t>
    </r>
  </si>
  <si>
    <r>
      <rPr>
        <b/>
        <i/>
        <sz val="11"/>
        <color rgb="FF0070C0"/>
        <rFont val="Calibri"/>
        <family val="2"/>
        <scheme val="minor"/>
      </rPr>
      <t xml:space="preserve">Sartu datua hitzarmenak badaude, bestela ez da behar </t>
    </r>
    <r>
      <rPr>
        <b/>
        <sz val="11"/>
        <rFont val="Calibri"/>
        <family val="2"/>
        <scheme val="minor"/>
      </rPr>
      <t>/ Introducir dato si existen convenios, en caso contrario no es necesario.</t>
    </r>
    <r>
      <rPr>
        <sz val="11"/>
        <rFont val="Calibri"/>
        <family val="2"/>
        <scheme val="minor"/>
      </rPr>
      <t xml:space="preserve">
</t>
    </r>
    <r>
      <rPr>
        <i/>
        <sz val="11"/>
        <color rgb="FF0070C0"/>
        <rFont val="Calibri"/>
        <family val="2"/>
        <scheme val="minor"/>
      </rPr>
      <t>Baliteke udalak hitzarmen baten bidez sortzaile handien tasen zenbatekoa adostea. Jarri hemen zenbatekoen gehiketa.</t>
    </r>
    <r>
      <rPr>
        <sz val="11"/>
        <rFont val="Calibri"/>
        <family val="2"/>
        <scheme val="minor"/>
      </rPr>
      <t xml:space="preserve">
Es posible que el Ayuntamiento disponga de convenios con grandes generadores estableciendo el importe de las tasas. Introducir aquí la suma de esos importes.</t>
    </r>
  </si>
  <si>
    <r>
      <rPr>
        <i/>
        <sz val="11"/>
        <color rgb="FF0070C0"/>
        <rFont val="Calibri"/>
        <family val="2"/>
        <scheme val="minor"/>
      </rPr>
      <t>Industrietako tasen bidezko guztizko urteko diru sarrerak (hitzarmen gabekoak)</t>
    </r>
    <r>
      <rPr>
        <sz val="11"/>
        <rFont val="Calibri"/>
        <family val="2"/>
        <scheme val="minor"/>
      </rPr>
      <t xml:space="preserve">
Importe total anual a ingresar por tasas de industrias (sin convenio)</t>
    </r>
  </si>
  <si>
    <r>
      <rPr>
        <i/>
        <sz val="11"/>
        <color rgb="FF0070C0"/>
        <rFont val="Calibri"/>
        <family val="2"/>
        <scheme val="minor"/>
      </rPr>
      <t>E3 - E4 kenketa</t>
    </r>
    <r>
      <rPr>
        <sz val="11"/>
        <rFont val="Calibri"/>
        <family val="2"/>
        <scheme val="minor"/>
      </rPr>
      <t xml:space="preserve"> / Resta de E3 - E4</t>
    </r>
  </si>
  <si>
    <r>
      <rPr>
        <i/>
        <sz val="11"/>
        <color rgb="FF0070C0"/>
        <rFont val="Calibri"/>
        <family val="2"/>
        <scheme val="minor"/>
      </rPr>
      <t>Industria-kopurua (hitzarmen gabekoak)</t>
    </r>
    <r>
      <rPr>
        <sz val="11"/>
        <rFont val="Calibri"/>
        <family val="2"/>
        <scheme val="minor"/>
      </rPr>
      <t xml:space="preserve">
Nº de industrias (sin convenio)</t>
    </r>
  </si>
  <si>
    <r>
      <rPr>
        <i/>
        <sz val="11"/>
        <color rgb="FF0070C0"/>
        <rFont val="Calibri"/>
        <family val="2"/>
        <scheme val="minor"/>
      </rPr>
      <t xml:space="preserve">DATOS GENERALES C12tik dator, kendu hitzarmena duten industriak </t>
    </r>
    <r>
      <rPr>
        <sz val="11"/>
        <rFont val="Calibri"/>
        <family val="2"/>
        <scheme val="minor"/>
      </rPr>
      <t>/ Procede de Datos generales C12, restar industrias con convenio</t>
    </r>
  </si>
  <si>
    <r>
      <rPr>
        <i/>
        <sz val="11"/>
        <color rgb="FF0070C0"/>
        <rFont val="Calibri"/>
        <family val="2"/>
        <scheme val="minor"/>
      </rPr>
      <t>Industrien azalera totala (hitzarmen gabekoak)</t>
    </r>
    <r>
      <rPr>
        <sz val="11"/>
        <rFont val="Calibri"/>
        <family val="2"/>
        <scheme val="minor"/>
      </rPr>
      <t xml:space="preserve">
Superficie del total de industrias (sin convenio)</t>
    </r>
  </si>
  <si>
    <r>
      <rPr>
        <b/>
        <i/>
        <sz val="11"/>
        <color rgb="FF0070C0"/>
        <rFont val="Calibri"/>
        <family val="2"/>
        <scheme val="minor"/>
      </rPr>
      <t>Sartu datua</t>
    </r>
    <r>
      <rPr>
        <b/>
        <sz val="11"/>
        <rFont val="Calibri"/>
        <family val="2"/>
        <scheme val="minor"/>
      </rPr>
      <t xml:space="preserve"> </t>
    </r>
    <r>
      <rPr>
        <b/>
        <sz val="11"/>
        <color rgb="FF0070C0"/>
        <rFont val="Calibri"/>
        <family val="2"/>
        <scheme val="minor"/>
      </rPr>
      <t>a</t>
    </r>
    <r>
      <rPr>
        <b/>
        <i/>
        <sz val="11"/>
        <color rgb="FF0070C0"/>
        <rFont val="Calibri"/>
        <family val="2"/>
        <scheme val="minor"/>
      </rPr>
      <t>zalera erabiliko bada tasaren kalkuluan, bestela ez da behar</t>
    </r>
    <r>
      <rPr>
        <b/>
        <sz val="11"/>
        <rFont val="Calibri"/>
        <family val="2"/>
        <scheme val="minor"/>
      </rPr>
      <t xml:space="preserve"> / Introducir dato si la superfice se va a utilizar en el cálculo de la tasa, en caso contrario no es necesario.</t>
    </r>
  </si>
  <si>
    <r>
      <rPr>
        <i/>
        <sz val="11"/>
        <color rgb="FF0070C0"/>
        <rFont val="Calibri"/>
        <family val="2"/>
        <scheme val="minor"/>
      </rPr>
      <t>Industrietan langile-kopurua (hitzarmen gabekoak)</t>
    </r>
    <r>
      <rPr>
        <sz val="11"/>
        <rFont val="Calibri"/>
        <family val="2"/>
        <scheme val="minor"/>
      </rPr>
      <t xml:space="preserve">
Nº trabajadores en la industria (sin convenio)</t>
    </r>
  </si>
  <si>
    <r>
      <rPr>
        <b/>
        <i/>
        <sz val="11"/>
        <color rgb="FF0070C0"/>
        <rFont val="Calibri"/>
        <family val="2"/>
        <scheme val="minor"/>
      </rPr>
      <t xml:space="preserve">Sartu datua langile kopurua erabiliko bada tasaren kalkuluan, bestela ez da behar </t>
    </r>
    <r>
      <rPr>
        <b/>
        <sz val="11"/>
        <rFont val="Calibri"/>
        <family val="2"/>
        <scheme val="minor"/>
      </rPr>
      <t>/ Introducir dato si el nº trabajadores se va a utilizar en el cálculo de la tasa, en caso contrario no es necesario.</t>
    </r>
    <r>
      <rPr>
        <i/>
        <sz val="11"/>
        <color rgb="FF0070C0"/>
        <rFont val="Calibri"/>
        <family val="2"/>
        <scheme val="minor"/>
      </rPr>
      <t xml:space="preserve">
DATOS GENERALES C14tik dator. Udalaren datuak kontsultatu, kendu hitzarmena duten industrietako langileak</t>
    </r>
    <r>
      <rPr>
        <sz val="11"/>
        <rFont val="Calibri"/>
        <family val="2"/>
        <scheme val="minor"/>
      </rPr>
      <t xml:space="preserve"> / Procede de DATOS GENERALES C14. Consultar datos municipales, restar trabajadores de industrias con convenio
</t>
    </r>
    <r>
      <rPr>
        <i/>
        <sz val="11"/>
        <color rgb="FF0070C0"/>
        <rFont val="Calibri"/>
        <family val="2"/>
        <scheme val="minor"/>
      </rPr>
      <t>Erreferentzia giza</t>
    </r>
    <r>
      <rPr>
        <sz val="11"/>
        <rFont val="Calibri"/>
        <family val="2"/>
        <scheme val="minor"/>
      </rPr>
      <t xml:space="preserve"> / Como referencia: https://www.eustat.eus/elementos/ele0013700/poblacion-de-16-y-mas-anos-ocupada-de-la-ca-de-euskadi-por-ambitos-territoriales-segun-sectores-economicos-y-sexo/tbl0013788_c.html </t>
    </r>
    <r>
      <rPr>
        <i/>
        <sz val="11"/>
        <color rgb="FF0070C0"/>
        <rFont val="Calibri"/>
        <family val="2"/>
        <scheme val="minor"/>
      </rPr>
      <t/>
    </r>
  </si>
  <si>
    <r>
      <rPr>
        <i/>
        <sz val="11"/>
        <color rgb="FF0070C0"/>
        <rFont val="Calibri"/>
        <family val="2"/>
        <scheme val="minor"/>
      </rPr>
      <t>Langile banako urteko kostua</t>
    </r>
    <r>
      <rPr>
        <sz val="11"/>
        <rFont val="Calibri"/>
        <family val="2"/>
        <scheme val="minor"/>
      </rPr>
      <t xml:space="preserve">
Coste por trabajador/año</t>
    </r>
  </si>
  <si>
    <r>
      <rPr>
        <i/>
        <sz val="11"/>
        <color rgb="FF0070C0"/>
        <rFont val="Calibri"/>
        <family val="2"/>
        <scheme val="minor"/>
      </rPr>
      <t>Hitzarmen gabeko industrien kostu totala (E5) zati hitzarmen gabeko industria langile kopuru totala (E8)</t>
    </r>
    <r>
      <rPr>
        <sz val="11"/>
        <rFont val="Calibri"/>
        <family val="2"/>
        <scheme val="minor"/>
      </rPr>
      <t xml:space="preserve"> / División del importe total de las industrias sin convenio (E5) entre nº de trabajadores en industrias sin convenio (E8)</t>
    </r>
  </si>
  <si>
    <r>
      <rPr>
        <i/>
        <sz val="11"/>
        <color rgb="FF0070C0"/>
        <rFont val="Calibri"/>
        <family val="2"/>
        <scheme val="minor"/>
      </rPr>
      <t>Hitzarmen gabeko industria banako tasa teorikoaren zenbatekoa (urtekoa)</t>
    </r>
    <r>
      <rPr>
        <sz val="11"/>
        <rFont val="Calibri"/>
        <family val="2"/>
        <scheme val="minor"/>
      </rPr>
      <t xml:space="preserve">
Importe teórico tasa individual/industria sin convenio (anual)</t>
    </r>
  </si>
  <si>
    <r>
      <rPr>
        <i/>
        <sz val="11"/>
        <color rgb="FF0070C0"/>
        <rFont val="Calibri"/>
        <family val="2"/>
        <scheme val="minor"/>
      </rPr>
      <t xml:space="preserve">Hitzarmen gabeko industrien kostu totala (E5) zati hitzarmen gabeko industria kopuru totala (E6) </t>
    </r>
    <r>
      <rPr>
        <sz val="11"/>
        <color theme="1"/>
        <rFont val="Calibri"/>
        <family val="2"/>
        <scheme val="minor"/>
      </rPr>
      <t>/ División del Total a ingresar por industrias sin convenio (E5) entre el nº de industrias sin convenio (E6)</t>
    </r>
  </si>
  <si>
    <r>
      <rPr>
        <i/>
        <sz val="11"/>
        <color rgb="FF0070C0"/>
        <rFont val="Calibri"/>
        <family val="2"/>
        <scheme val="minor"/>
      </rPr>
      <t>Industriei egotzigarrizko kostuaren berrezkuratzeko %a</t>
    </r>
    <r>
      <rPr>
        <sz val="11"/>
        <rFont val="Calibri"/>
        <family val="2"/>
        <scheme val="minor"/>
      </rPr>
      <t xml:space="preserve">
% del coste a recuperar del coste imputable a las industrias</t>
    </r>
  </si>
  <si>
    <r>
      <rPr>
        <i/>
        <sz val="11"/>
        <color rgb="FF0070C0"/>
        <rFont val="Calibri"/>
        <family val="2"/>
        <scheme val="minor"/>
      </rPr>
      <t xml:space="preserve">Industrietako tasen bidezko guztizko urteko diru sarrerak zuzenduta (hitzarmen gabekoak) </t>
    </r>
    <r>
      <rPr>
        <sz val="11"/>
        <rFont val="Calibri"/>
        <family val="2"/>
        <scheme val="minor"/>
      </rPr>
      <t xml:space="preserve">
Importe total anual a ingresar por tasas de industrias corregido (sin convenio)</t>
    </r>
  </si>
  <si>
    <r>
      <rPr>
        <i/>
        <sz val="11"/>
        <color rgb="FF0070C0"/>
        <rFont val="Calibri"/>
        <family val="2"/>
        <scheme val="minor"/>
      </rPr>
      <t>C11n egotzigarrizko kostuaren berrezkuratzeko %aren araberazko zenbatekoa</t>
    </r>
    <r>
      <rPr>
        <sz val="11"/>
        <color theme="1"/>
        <rFont val="Calibri"/>
        <family val="2"/>
        <scheme val="minor"/>
      </rPr>
      <t xml:space="preserve"> / Importe en función del % de recuperación introducido en C11</t>
    </r>
  </si>
  <si>
    <r>
      <rPr>
        <i/>
        <sz val="11"/>
        <color rgb="FF0070C0"/>
        <rFont val="Calibri"/>
        <family val="2"/>
        <scheme val="minor"/>
      </rPr>
      <t>Hitzarmen gabeko industria banako tasa teorikoaren zenbatekoa zuzenduta (urtekoa)</t>
    </r>
    <r>
      <rPr>
        <sz val="11"/>
        <rFont val="Calibri"/>
        <family val="2"/>
        <scheme val="minor"/>
      </rPr>
      <t xml:space="preserve">
Importe teórico tasa individual/industria sin convenio corregido (anual)</t>
    </r>
  </si>
  <si>
    <r>
      <rPr>
        <i/>
        <sz val="11"/>
        <color rgb="FF0070C0"/>
        <rFont val="Calibri"/>
        <family val="2"/>
        <scheme val="minor"/>
      </rPr>
      <t xml:space="preserve">Industria guztientzako oinarrizko kuota bakarra eta finkoa
</t>
    </r>
    <r>
      <rPr>
        <sz val="11"/>
        <rFont val="Calibri"/>
        <family val="2"/>
        <scheme val="minor"/>
      </rPr>
      <t>Cuota básica única y fija para todas las industrias</t>
    </r>
  </si>
  <si>
    <r>
      <rPr>
        <b/>
        <sz val="11"/>
        <color rgb="FF0070C0"/>
        <rFont val="Calibri"/>
        <family val="2"/>
        <scheme val="minor"/>
      </rPr>
      <t>Aukera hau ez da gomendatzen.</t>
    </r>
    <r>
      <rPr>
        <sz val="11"/>
        <color rgb="FF0070C0"/>
        <rFont val="Calibri"/>
        <family val="2"/>
        <scheme val="minor"/>
      </rPr>
      <t xml:space="preserve"> Ebariliko bada: sartu datuak (%ak edo zenbatekoak)</t>
    </r>
    <r>
      <rPr>
        <sz val="11"/>
        <color theme="1"/>
        <rFont val="Calibri"/>
        <family val="2"/>
        <scheme val="minor"/>
      </rPr>
      <t xml:space="preserve"> / </t>
    </r>
    <r>
      <rPr>
        <b/>
        <sz val="11"/>
        <color theme="1"/>
        <rFont val="Calibri"/>
        <family val="2"/>
        <scheme val="minor"/>
      </rPr>
      <t xml:space="preserve">No se recomienda esta opción. </t>
    </r>
    <r>
      <rPr>
        <sz val="11"/>
        <color theme="1"/>
        <rFont val="Calibri"/>
        <family val="2"/>
        <scheme val="minor"/>
      </rPr>
      <t>Si se va a utilizar, introduzca datos objetivo (% o €)</t>
    </r>
  </si>
  <si>
    <r>
      <rPr>
        <i/>
        <sz val="11"/>
        <color rgb="FF0070C0"/>
        <rFont val="Calibri"/>
        <family val="2"/>
        <scheme val="minor"/>
      </rPr>
      <t>Industrien oinarrizko kuotak indibidualizatutak zerbaiten parametro objektiboen arabera (langile kopurua, azalera m2, etb.)</t>
    </r>
    <r>
      <rPr>
        <sz val="11"/>
        <rFont val="Calibri"/>
        <family val="2"/>
        <scheme val="minor"/>
      </rPr>
      <t xml:space="preserve">
Cuota básica individualizada para las industrias en función de parámetros objetivos (nº trabajadores, m2 de superficie, etc.).</t>
    </r>
  </si>
  <si>
    <r>
      <rPr>
        <sz val="11"/>
        <color rgb="FF0070C0"/>
        <rFont val="Calibri"/>
        <family val="2"/>
        <scheme val="minor"/>
      </rPr>
      <t>Ebariliko bada: sartu datuak (%ak edo zenbatekoak)</t>
    </r>
    <r>
      <rPr>
        <sz val="11"/>
        <color theme="1"/>
        <rFont val="Calibri"/>
        <family val="2"/>
        <scheme val="minor"/>
      </rPr>
      <t xml:space="preserve"> / Si se va a utilizar, introduzca datos objetivo (% o €)
</t>
    </r>
    <r>
      <rPr>
        <b/>
        <i/>
        <sz val="11"/>
        <color rgb="FF0070C0"/>
        <rFont val="Calibri"/>
        <family val="2"/>
        <scheme val="minor"/>
      </rPr>
      <t xml:space="preserve">OHARRA: Oinarrizko kuotaren % kostu finkoak berdintzea gomendatzen da / </t>
    </r>
    <r>
      <rPr>
        <b/>
        <sz val="11"/>
        <color theme="1"/>
        <rFont val="Calibri"/>
        <family val="2"/>
        <scheme val="minor"/>
      </rPr>
      <t>NOTA: Se recomienda que el % de la kuota básica cubra los costes fijos</t>
    </r>
    <r>
      <rPr>
        <sz val="11"/>
        <color theme="1"/>
        <rFont val="Calibri"/>
        <family val="2"/>
        <scheme val="minor"/>
      </rPr>
      <t>.</t>
    </r>
  </si>
  <si>
    <r>
      <rPr>
        <sz val="11"/>
        <color rgb="FF0070C0"/>
        <rFont val="Calibri"/>
        <family val="2"/>
        <scheme val="minor"/>
      </rPr>
      <t>Ebariliko bada: sartu datuak (%ak edo zenbatekoak)</t>
    </r>
    <r>
      <rPr>
        <sz val="11"/>
        <color theme="1"/>
        <rFont val="Calibri"/>
        <family val="2"/>
        <scheme val="minor"/>
      </rPr>
      <t xml:space="preserve">  / Si se va a utilizar, introduzca datos objetivo (% o €)</t>
    </r>
  </si>
  <si>
    <t xml:space="preserve"> %</t>
  </si>
  <si>
    <r>
      <t xml:space="preserve">%100a adieraziz, industria guztien oinarrizko kuota berdina izango litzateke.
</t>
    </r>
    <r>
      <rPr>
        <sz val="11"/>
        <rFont val="Calibri"/>
        <family val="2"/>
        <scheme val="minor"/>
      </rPr>
      <t>Indicando 100% la cuota básica sería igual para todas las industrias</t>
    </r>
  </si>
  <si>
    <r>
      <rPr>
        <b/>
        <i/>
        <sz val="11"/>
        <color rgb="FF00B0F0"/>
        <rFont val="Calibri"/>
        <family val="2"/>
        <scheme val="minor"/>
      </rPr>
      <t xml:space="preserve">Oinarrizko Kuotaren Zenbatekoa </t>
    </r>
    <r>
      <rPr>
        <b/>
        <sz val="11"/>
        <color theme="0"/>
        <rFont val="Calibri"/>
        <family val="2"/>
        <scheme val="minor"/>
      </rPr>
      <t xml:space="preserve">
Importe de cuota básica</t>
    </r>
  </si>
  <si>
    <r>
      <rPr>
        <b/>
        <i/>
        <sz val="11"/>
        <color rgb="FF00B0F0"/>
        <rFont val="Calibri"/>
        <family val="2"/>
        <scheme val="minor"/>
      </rPr>
      <t>Industria langileen arabera</t>
    </r>
    <r>
      <rPr>
        <b/>
        <sz val="11"/>
        <color rgb="FF00B0F0"/>
        <rFont val="Calibri"/>
        <family val="2"/>
        <scheme val="minor"/>
      </rPr>
      <t xml:space="preserve"> </t>
    </r>
    <r>
      <rPr>
        <b/>
        <sz val="11"/>
        <color theme="0"/>
        <rFont val="Calibri"/>
        <family val="2"/>
        <scheme val="minor"/>
      </rPr>
      <t>/ Trabajadores en Industria</t>
    </r>
  </si>
  <si>
    <r>
      <rPr>
        <i/>
        <sz val="11"/>
        <color rgb="FF0070C0"/>
        <rFont val="Calibri"/>
        <family val="2"/>
        <scheme val="minor"/>
      </rPr>
      <t>Hitzarmen gabeko industria langile-kopuru totala</t>
    </r>
    <r>
      <rPr>
        <sz val="11"/>
        <rFont val="Calibri"/>
        <family val="2"/>
        <scheme val="minor"/>
      </rPr>
      <t xml:space="preserve">
Nº total de trabajadores en industria sin convenio</t>
    </r>
  </si>
  <si>
    <r>
      <rPr>
        <i/>
        <sz val="11"/>
        <color rgb="FF0070C0"/>
        <rFont val="Calibri"/>
        <family val="2"/>
        <scheme val="minor"/>
      </rPr>
      <t>E8tik dator</t>
    </r>
    <r>
      <rPr>
        <sz val="11"/>
        <rFont val="Calibri"/>
        <family val="2"/>
        <scheme val="minor"/>
      </rPr>
      <t xml:space="preserve"> / Procede de E8</t>
    </r>
  </si>
  <si>
    <r>
      <rPr>
        <i/>
        <sz val="11"/>
        <color rgb="FF0070C0"/>
        <rFont val="Calibri"/>
        <family val="2"/>
        <scheme val="minor"/>
      </rPr>
      <t>Bataz besteko hitzarmen gabeko industria langille kopurua</t>
    </r>
    <r>
      <rPr>
        <sz val="11"/>
        <rFont val="Calibri"/>
        <family val="2"/>
        <scheme val="minor"/>
      </rPr>
      <t xml:space="preserve"> 
Nº medio de trabajadores/industria sin convenio</t>
    </r>
  </si>
  <si>
    <r>
      <rPr>
        <i/>
        <sz val="11"/>
        <color rgb="FF0070C0"/>
        <rFont val="Calibri"/>
        <family val="2"/>
        <scheme val="minor"/>
      </rPr>
      <t>Hitzarmen gabeko industrien langile kopuru totala (E38) zati hitzarmen gabeko industria kopurua (E6)</t>
    </r>
    <r>
      <rPr>
        <sz val="11"/>
        <color theme="1"/>
        <rFont val="Calibri"/>
        <family val="2"/>
        <scheme val="minor"/>
      </rPr>
      <t xml:space="preserve"> / División del nº total de trabajadores (E38) entre el nº de industrias sin convenio (E6)</t>
    </r>
  </si>
  <si>
    <r>
      <rPr>
        <i/>
        <sz val="11"/>
        <color rgb="FF0070C0"/>
        <rFont val="Calibri"/>
        <family val="2"/>
        <scheme val="minor"/>
      </rPr>
      <t xml:space="preserve">Zein da hitzarmen gabeko industriaren langile kopurua? 
</t>
    </r>
    <r>
      <rPr>
        <sz val="11"/>
        <rFont val="Calibri"/>
        <family val="2"/>
        <scheme val="minor"/>
      </rPr>
      <t>Cuál es el nº de trabajadores de cada industria?</t>
    </r>
  </si>
  <si>
    <r>
      <rPr>
        <i/>
        <sz val="11"/>
        <color rgb="FF0070C0"/>
        <rFont val="Calibri"/>
        <family val="2"/>
        <scheme val="minor"/>
      </rPr>
      <t>Sartu datua</t>
    </r>
    <r>
      <rPr>
        <sz val="11"/>
        <color rgb="FF0070C0"/>
        <rFont val="Calibri"/>
        <family val="2"/>
        <scheme val="minor"/>
      </rPr>
      <t xml:space="preserve"> </t>
    </r>
    <r>
      <rPr>
        <sz val="11"/>
        <rFont val="Calibri"/>
        <family val="2"/>
        <scheme val="minor"/>
      </rPr>
      <t>/ Introducir dato</t>
    </r>
  </si>
  <si>
    <r>
      <rPr>
        <i/>
        <sz val="11"/>
        <color rgb="FF0070C0"/>
        <rFont val="Calibri"/>
        <family val="2"/>
        <scheme val="minor"/>
      </rPr>
      <t xml:space="preserve">Hitzarmen gabeko industria bakoitzaren langile kopuruaren %a
</t>
    </r>
    <r>
      <rPr>
        <sz val="11"/>
        <rFont val="Calibri"/>
        <family val="2"/>
        <scheme val="minor"/>
      </rPr>
      <t>% de los trabajadores de cada industria sin convenio</t>
    </r>
  </si>
  <si>
    <r>
      <rPr>
        <i/>
        <sz val="11"/>
        <color rgb="FF0070C0"/>
        <rFont val="Calibri"/>
        <family val="2"/>
        <scheme val="minor"/>
      </rPr>
      <t>Hitzarmen gabeko industria bakoitzaren langile kopurua (E40) zati hitzarmen gabeko industria langile totalak</t>
    </r>
    <r>
      <rPr>
        <sz val="11"/>
        <color theme="1"/>
        <rFont val="Calibri"/>
        <family val="2"/>
        <scheme val="minor"/>
      </rPr>
      <t xml:space="preserve"> </t>
    </r>
    <r>
      <rPr>
        <i/>
        <sz val="11"/>
        <color rgb="FF0070C0"/>
        <rFont val="Calibri"/>
        <family val="2"/>
        <scheme val="minor"/>
      </rPr>
      <t>(E38)</t>
    </r>
    <r>
      <rPr>
        <sz val="11"/>
        <color theme="1"/>
        <rFont val="Calibri"/>
        <family val="2"/>
        <scheme val="minor"/>
      </rPr>
      <t>/ División del nº de trabajadores de cada industria sin convenio (E40) entre el nº total de trabajadores en industria sin convenio (E38)</t>
    </r>
  </si>
  <si>
    <r>
      <rPr>
        <b/>
        <i/>
        <sz val="11"/>
        <color rgb="FF0070C0"/>
        <rFont val="Calibri"/>
        <family val="2"/>
        <scheme val="minor"/>
      </rPr>
      <t>Langile-kopurua</t>
    </r>
    <r>
      <rPr>
        <b/>
        <sz val="11"/>
        <rFont val="Calibri"/>
        <family val="2"/>
        <scheme val="minor"/>
      </rPr>
      <t xml:space="preserve"> / Nº de trabajadores</t>
    </r>
  </si>
  <si>
    <r>
      <rPr>
        <b/>
        <i/>
        <sz val="12"/>
        <color rgb="FF0070C0"/>
        <rFont val="Calibri"/>
        <family val="2"/>
        <scheme val="minor"/>
      </rPr>
      <t>Egokitu langileak</t>
    </r>
    <r>
      <rPr>
        <b/>
        <sz val="12"/>
        <rFont val="Calibri"/>
        <family val="2"/>
        <scheme val="minor"/>
      </rPr>
      <t xml:space="preserve"> / Adaptar trabajadores</t>
    </r>
  </si>
  <si>
    <t>0-5</t>
  </si>
  <si>
    <t>6-10</t>
  </si>
  <si>
    <t>11-20</t>
  </si>
  <si>
    <t>21-50</t>
  </si>
  <si>
    <t>51-100</t>
  </si>
  <si>
    <t>101-250</t>
  </si>
  <si>
    <t>251-400</t>
  </si>
  <si>
    <t>401-600</t>
  </si>
  <si>
    <t>601-1000</t>
  </si>
  <si>
    <t>&gt; 1000</t>
  </si>
  <si>
    <r>
      <rPr>
        <i/>
        <sz val="11"/>
        <color rgb="FF0070C0"/>
        <rFont val="Calibri"/>
        <family val="2"/>
        <scheme val="minor"/>
      </rPr>
      <t>GUZTIRA</t>
    </r>
    <r>
      <rPr>
        <sz val="11"/>
        <rFont val="Calibri"/>
        <family val="2"/>
        <scheme val="minor"/>
      </rPr>
      <t xml:space="preserve">
TOTAL</t>
    </r>
  </si>
  <si>
    <r>
      <rPr>
        <i/>
        <sz val="11"/>
        <color rgb="FF0070C0"/>
        <rFont val="Calibri"/>
        <family val="2"/>
        <scheme val="minor"/>
      </rPr>
      <t>Adierazi zenbat industria dauden atal bakoitzan</t>
    </r>
    <r>
      <rPr>
        <sz val="11"/>
        <color rgb="FF0070C0"/>
        <rFont val="Calibri"/>
        <family val="2"/>
        <scheme val="minor"/>
      </rPr>
      <t xml:space="preserve"> / </t>
    </r>
    <r>
      <rPr>
        <sz val="11"/>
        <rFont val="Calibri"/>
        <family val="2"/>
        <scheme val="minor"/>
      </rPr>
      <t>Indicar nº de industrias existentes por cada tramo</t>
    </r>
  </si>
  <si>
    <r>
      <rPr>
        <i/>
        <sz val="11"/>
        <color rgb="FF0070C0"/>
        <rFont val="Calibri"/>
        <family val="2"/>
        <scheme val="minor"/>
      </rPr>
      <t>Oinarrizko tasa</t>
    </r>
    <r>
      <rPr>
        <sz val="11"/>
        <rFont val="Calibri"/>
        <family val="2"/>
        <scheme val="minor"/>
      </rPr>
      <t xml:space="preserve">
Tasa base</t>
    </r>
  </si>
  <si>
    <r>
      <rPr>
        <i/>
        <sz val="11"/>
        <color rgb="FF0070C0"/>
        <rFont val="Calibri"/>
        <family val="2"/>
        <scheme val="minor"/>
      </rPr>
      <t>Atal bakoitzagaitik totala</t>
    </r>
    <r>
      <rPr>
        <sz val="11"/>
        <rFont val="Calibri"/>
        <family val="2"/>
        <scheme val="minor"/>
      </rPr>
      <t xml:space="preserve">
Total a cobrar por tramo</t>
    </r>
  </si>
  <si>
    <r>
      <rPr>
        <i/>
        <sz val="11"/>
        <color rgb="FF0070C0"/>
        <rFont val="Calibri"/>
        <family val="2"/>
        <scheme val="minor"/>
      </rPr>
      <t>Gehiegizkoa</t>
    </r>
    <r>
      <rPr>
        <sz val="11"/>
        <rFont val="Calibri"/>
        <family val="2"/>
        <scheme val="minor"/>
      </rPr>
      <t xml:space="preserve">
Exceso</t>
    </r>
  </si>
  <si>
    <r>
      <rPr>
        <i/>
        <sz val="11"/>
        <color rgb="FF0070C0"/>
        <rFont val="Calibri"/>
        <family val="2"/>
        <scheme val="minor"/>
      </rPr>
      <t>Tasa zuzenduta</t>
    </r>
    <r>
      <rPr>
        <sz val="11"/>
        <rFont val="Calibri"/>
        <family val="2"/>
        <scheme val="minor"/>
      </rPr>
      <t xml:space="preserve">
Tasa corregida</t>
    </r>
  </si>
  <si>
    <r>
      <rPr>
        <i/>
        <sz val="11"/>
        <color rgb="FF0070C0"/>
        <rFont val="Calibri"/>
        <family val="2"/>
        <scheme val="minor"/>
      </rPr>
      <t>Kendu</t>
    </r>
    <r>
      <rPr>
        <sz val="11"/>
        <color rgb="FF0070C0"/>
        <rFont val="Calibri"/>
        <family val="2"/>
        <scheme val="minor"/>
      </rPr>
      <t xml:space="preserve">
</t>
    </r>
    <r>
      <rPr>
        <sz val="11"/>
        <rFont val="Calibri"/>
        <family val="2"/>
        <scheme val="minor"/>
      </rPr>
      <t>Restar</t>
    </r>
  </si>
  <si>
    <r>
      <rPr>
        <i/>
        <sz val="11"/>
        <color rgb="FF0070C0"/>
        <rFont val="Calibri"/>
        <family val="2"/>
        <scheme val="minor"/>
      </rPr>
      <t>Hautatu: A aukera, industria bakoitzaren azaleraren araberako kalkulua (E60) edo B aukera, tartez, beheko taularen arabera (lerro 64).</t>
    </r>
    <r>
      <rPr>
        <sz val="11"/>
        <color rgb="FF0070C0"/>
        <rFont val="Calibri"/>
        <family val="2"/>
        <scheme val="minor"/>
      </rPr>
      <t xml:space="preserve">
</t>
    </r>
    <r>
      <rPr>
        <sz val="11"/>
        <rFont val="Calibri"/>
        <family val="2"/>
        <scheme val="minor"/>
      </rPr>
      <t xml:space="preserve">Elegir: Opción A por cálculo según superficie de cada industria (E60) u Opción B, por tramos según tabla más abajo (fila 64). </t>
    </r>
  </si>
  <si>
    <r>
      <rPr>
        <b/>
        <i/>
        <sz val="11"/>
        <color rgb="FF00B0F0"/>
        <rFont val="Calibri"/>
        <family val="2"/>
        <scheme val="minor"/>
      </rPr>
      <t>Industria azaleraren arabera</t>
    </r>
    <r>
      <rPr>
        <b/>
        <sz val="11"/>
        <color rgb="FF00B0F0"/>
        <rFont val="Calibri"/>
        <family val="2"/>
        <scheme val="minor"/>
      </rPr>
      <t xml:space="preserve"> </t>
    </r>
    <r>
      <rPr>
        <b/>
        <sz val="11"/>
        <color theme="0"/>
        <rFont val="Calibri"/>
        <family val="2"/>
        <scheme val="minor"/>
      </rPr>
      <t>/ Superficie de Industria</t>
    </r>
  </si>
  <si>
    <r>
      <t xml:space="preserve">Kontsultatu udalaren datuak </t>
    </r>
    <r>
      <rPr>
        <sz val="11"/>
        <rFont val="Calibri"/>
        <family val="2"/>
        <scheme val="minor"/>
      </rPr>
      <t>/ Consultar datos municipales</t>
    </r>
  </si>
  <si>
    <r>
      <rPr>
        <i/>
        <sz val="11"/>
        <color rgb="FF0070C0"/>
        <rFont val="Calibri"/>
        <family val="2"/>
        <scheme val="minor"/>
      </rPr>
      <t xml:space="preserve">Zein da industriaren azalera? 
</t>
    </r>
    <r>
      <rPr>
        <sz val="11"/>
        <rFont val="Calibri"/>
        <family val="2"/>
        <scheme val="minor"/>
      </rPr>
      <t>Cuál es la superficie de cada industria?</t>
    </r>
  </si>
  <si>
    <r>
      <rPr>
        <i/>
        <sz val="11"/>
        <color rgb="FF0070C0"/>
        <rFont val="Calibri"/>
        <family val="2"/>
        <scheme val="minor"/>
      </rPr>
      <t xml:space="preserve">Industria bakoitzaren azalaren %a
</t>
    </r>
    <r>
      <rPr>
        <sz val="11"/>
        <rFont val="Calibri"/>
        <family val="2"/>
        <scheme val="minor"/>
      </rPr>
      <t xml:space="preserve">% de la superficie de cada industria </t>
    </r>
  </si>
  <si>
    <r>
      <rPr>
        <i/>
        <sz val="11"/>
        <color rgb="FF0070C0"/>
        <rFont val="Calibri"/>
        <family val="2"/>
        <scheme val="minor"/>
      </rPr>
      <t>Industria bakoitzaren azalera (E58) zati industria guztien azalera totala</t>
    </r>
    <r>
      <rPr>
        <sz val="11"/>
        <color theme="1"/>
        <rFont val="Calibri"/>
        <family val="2"/>
        <scheme val="minor"/>
      </rPr>
      <t xml:space="preserve"> </t>
    </r>
    <r>
      <rPr>
        <i/>
        <sz val="11"/>
        <color rgb="FF0070C0"/>
        <rFont val="Calibri"/>
        <family val="2"/>
        <scheme val="minor"/>
      </rPr>
      <t>(E57)</t>
    </r>
    <r>
      <rPr>
        <sz val="11"/>
        <color theme="1"/>
        <rFont val="Calibri"/>
        <family val="2"/>
        <scheme val="minor"/>
      </rPr>
      <t>/ División de la superficie de cada industria (E58) entre la  superficie total de todas las industrias (E57)</t>
    </r>
  </si>
  <si>
    <r>
      <rPr>
        <b/>
        <i/>
        <sz val="11"/>
        <color rgb="FF0070C0"/>
        <rFont val="Calibri"/>
        <family val="2"/>
        <scheme val="minor"/>
      </rPr>
      <t>Azalera</t>
    </r>
    <r>
      <rPr>
        <b/>
        <sz val="11"/>
        <rFont val="Calibri"/>
        <family val="2"/>
        <scheme val="minor"/>
      </rPr>
      <t xml:space="preserve"> / Superficie</t>
    </r>
  </si>
  <si>
    <r>
      <rPr>
        <b/>
        <sz val="12"/>
        <color rgb="FF0070C0"/>
        <rFont val="Calibri"/>
        <family val="2"/>
        <scheme val="minor"/>
      </rPr>
      <t xml:space="preserve">Egokitu azalerak </t>
    </r>
    <r>
      <rPr>
        <b/>
        <sz val="12"/>
        <rFont val="Calibri"/>
        <family val="2"/>
        <scheme val="minor"/>
      </rPr>
      <t>/ Adaptar superficies</t>
    </r>
  </si>
  <si>
    <t>0-100</t>
  </si>
  <si>
    <t>100-250</t>
  </si>
  <si>
    <t>250-500</t>
  </si>
  <si>
    <t>500-1000</t>
  </si>
  <si>
    <t>1000-2000</t>
  </si>
  <si>
    <t>2000-3000</t>
  </si>
  <si>
    <t>3000-4000</t>
  </si>
  <si>
    <t>4000-5000</t>
  </si>
  <si>
    <t>5000-10000</t>
  </si>
  <si>
    <t>&gt; 10000</t>
  </si>
  <si>
    <r>
      <rPr>
        <i/>
        <sz val="11"/>
        <color rgb="FF0070C0"/>
        <rFont val="Calibri"/>
        <family val="2"/>
        <scheme val="minor"/>
      </rPr>
      <t>Lerro 70tik hartu dagokion zenbatekoa</t>
    </r>
    <r>
      <rPr>
        <sz val="11"/>
        <color rgb="FF0070C0"/>
        <rFont val="Calibri"/>
        <family val="2"/>
        <scheme val="minor"/>
      </rPr>
      <t xml:space="preserve"> 
</t>
    </r>
    <r>
      <rPr>
        <sz val="11"/>
        <rFont val="Calibri"/>
        <family val="2"/>
        <scheme val="minor"/>
      </rPr>
      <t>Tomar el importe correspondiente de esta fila 70</t>
    </r>
  </si>
  <si>
    <r>
      <rPr>
        <i/>
        <sz val="11"/>
        <color rgb="FF0070C0"/>
        <rFont val="Calibri"/>
        <family val="2"/>
        <scheme val="minor"/>
      </rPr>
      <t xml:space="preserve">Sartu % 100a parametro hauetako bat erabiltzekotan (hautatu behar da 1 bakarrik) </t>
    </r>
    <r>
      <rPr>
        <sz val="11"/>
        <rFont val="Calibri"/>
        <family val="2"/>
        <scheme val="minor"/>
      </rPr>
      <t>/ Introducir 100% si se utiliza un parámetro de estos (sólo se puede elegir 1)</t>
    </r>
  </si>
  <si>
    <r>
      <rPr>
        <i/>
        <sz val="11"/>
        <color rgb="FF0070C0"/>
        <rFont val="Calibri"/>
        <family val="2"/>
        <scheme val="minor"/>
      </rPr>
      <t>Aukera bakarra: industria bakoitzeko errefusa pisu sorreraren araberako kalkulua (E85)</t>
    </r>
    <r>
      <rPr>
        <sz val="11"/>
        <color rgb="FF0070C0"/>
        <rFont val="Calibri"/>
        <family val="2"/>
        <scheme val="minor"/>
      </rPr>
      <t xml:space="preserve">
</t>
    </r>
    <r>
      <rPr>
        <sz val="11"/>
        <rFont val="Calibri"/>
        <family val="2"/>
        <scheme val="minor"/>
      </rPr>
      <t>Única opción: cálculo según generación de resto (peso) de cada industria (E85)</t>
    </r>
  </si>
  <si>
    <r>
      <rPr>
        <b/>
        <i/>
        <sz val="11"/>
        <color rgb="FF00B0F0"/>
        <rFont val="Calibri"/>
        <family val="2"/>
        <scheme val="minor"/>
      </rPr>
      <t>Hondakinen sorreraren arabera (pisu)</t>
    </r>
    <r>
      <rPr>
        <b/>
        <sz val="11"/>
        <color theme="0"/>
        <rFont val="Calibri"/>
        <family val="2"/>
        <scheme val="minor"/>
      </rPr>
      <t xml:space="preserve"> / Generación de residuos (peso)</t>
    </r>
  </si>
  <si>
    <r>
      <rPr>
        <b/>
        <i/>
        <sz val="11"/>
        <color rgb="FF00B0F0"/>
        <rFont val="Calibri"/>
        <family val="2"/>
        <scheme val="minor"/>
      </rPr>
      <t xml:space="preserve">Betetzeko gida </t>
    </r>
    <r>
      <rPr>
        <b/>
        <i/>
        <sz val="11"/>
        <color theme="0"/>
        <rFont val="Calibri"/>
        <family val="2"/>
        <scheme val="minor"/>
      </rPr>
      <t>/</t>
    </r>
    <r>
      <rPr>
        <b/>
        <sz val="11"/>
        <color theme="0"/>
        <rFont val="Calibri"/>
        <family val="2"/>
        <scheme val="minor"/>
      </rPr>
      <t>Guia para la cumplimentación</t>
    </r>
  </si>
  <si>
    <r>
      <rPr>
        <i/>
        <sz val="11"/>
        <color rgb="FF0070C0"/>
        <rFont val="Calibri"/>
        <family val="2"/>
        <scheme val="minor"/>
      </rPr>
      <t xml:space="preserve">Industria guztien arteko errefusaren urteko sorrera (kg) 
</t>
    </r>
    <r>
      <rPr>
        <sz val="11"/>
        <rFont val="Calibri"/>
        <family val="2"/>
        <scheme val="minor"/>
      </rPr>
      <t>Generación total de Resto al año en kg de todas las industrias</t>
    </r>
  </si>
  <si>
    <r>
      <rPr>
        <i/>
        <sz val="11"/>
        <color rgb="FF0070C0"/>
        <rFont val="Calibri"/>
        <family val="2"/>
        <scheme val="minor"/>
      </rPr>
      <t xml:space="preserve">Zenbat kg errefusa sortzen ditu industria espezifikoak urtero?
</t>
    </r>
    <r>
      <rPr>
        <sz val="11"/>
        <rFont val="Calibri"/>
        <family val="2"/>
        <scheme val="minor"/>
      </rPr>
      <t>Cuántos kg de Resto genera la industria concreta al año?</t>
    </r>
  </si>
  <si>
    <r>
      <rPr>
        <i/>
        <sz val="11"/>
        <color rgb="FF0070C0"/>
        <rFont val="Calibri"/>
        <family val="2"/>
        <scheme val="minor"/>
      </rPr>
      <t xml:space="preserve">Industria espezifikoaren errefusa sorreraren %a industria guztien totalarekiko </t>
    </r>
    <r>
      <rPr>
        <sz val="11"/>
        <rFont val="Calibri"/>
        <family val="2"/>
        <scheme val="minor"/>
      </rPr>
      <t xml:space="preserve"> 
% de resto generado en la industria concreta respecto al total de las industrias</t>
    </r>
  </si>
  <si>
    <r>
      <rPr>
        <i/>
        <sz val="11"/>
        <color rgb="FF0070C0"/>
        <rFont val="Calibri"/>
        <family val="2"/>
        <scheme val="minor"/>
      </rPr>
      <t>Industria espezifikoak sortutako kg-ak zati industria totalaren sorketa</t>
    </r>
    <r>
      <rPr>
        <sz val="11"/>
        <color theme="1"/>
        <rFont val="Calibri"/>
        <family val="2"/>
        <scheme val="minor"/>
      </rPr>
      <t xml:space="preserve"> / División de los kg generados por la industria concreta entre los kg totales generados por la industria</t>
    </r>
  </si>
  <si>
    <r>
      <rPr>
        <i/>
        <sz val="11"/>
        <color rgb="FF0070C0"/>
        <rFont val="Calibri"/>
        <family val="2"/>
        <scheme val="minor"/>
      </rPr>
      <t xml:space="preserve">Aukera bakarra, industria bakoitzaren hondakin bolumen sorreraren araberako kalkulua (E93). </t>
    </r>
    <r>
      <rPr>
        <sz val="11"/>
        <color rgb="FF0070C0"/>
        <rFont val="Calibri"/>
        <family val="2"/>
        <scheme val="minor"/>
      </rPr>
      <t xml:space="preserve">
</t>
    </r>
    <r>
      <rPr>
        <sz val="11"/>
        <rFont val="Calibri"/>
        <family val="2"/>
        <scheme val="minor"/>
      </rPr>
      <t>Única opción: por cálculo según volumen de residuos generado en cada industria (E93).</t>
    </r>
  </si>
  <si>
    <r>
      <rPr>
        <b/>
        <i/>
        <sz val="11"/>
        <color rgb="FF00B0F0"/>
        <rFont val="Calibri"/>
        <family val="2"/>
        <scheme val="minor"/>
      </rPr>
      <t>Hondakinen sorreraren arabera (bolumen)</t>
    </r>
    <r>
      <rPr>
        <b/>
        <sz val="11"/>
        <color theme="0"/>
        <rFont val="Calibri"/>
        <family val="2"/>
        <scheme val="minor"/>
      </rPr>
      <t xml:space="preserve"> / Generación de residuos (volumen)</t>
    </r>
  </si>
  <si>
    <r>
      <rPr>
        <b/>
        <i/>
        <sz val="11"/>
        <color rgb="FF00B0F0"/>
        <rFont val="Calibri"/>
        <family val="2"/>
        <scheme val="minor"/>
      </rPr>
      <t xml:space="preserve">Betetzeko gida </t>
    </r>
    <r>
      <rPr>
        <b/>
        <i/>
        <sz val="11"/>
        <color theme="0"/>
        <rFont val="Calibri"/>
        <family val="2"/>
        <scheme val="minor"/>
      </rPr>
      <t>/</t>
    </r>
    <r>
      <rPr>
        <b/>
        <i/>
        <sz val="11"/>
        <color rgb="FF00B0F0"/>
        <rFont val="Calibri"/>
        <family val="2"/>
        <scheme val="minor"/>
      </rPr>
      <t xml:space="preserve"> </t>
    </r>
    <r>
      <rPr>
        <b/>
        <sz val="11"/>
        <color theme="0"/>
        <rFont val="Calibri"/>
        <family val="2"/>
        <scheme val="minor"/>
      </rPr>
      <t>Guia para la cumplimentación</t>
    </r>
  </si>
  <si>
    <r>
      <rPr>
        <i/>
        <sz val="11"/>
        <color rgb="FF0070C0"/>
        <rFont val="Calibri"/>
        <family val="2"/>
        <scheme val="minor"/>
      </rPr>
      <t xml:space="preserve">Industria guztien errefusaren urteko sorrera totala (L) 
</t>
    </r>
    <r>
      <rPr>
        <sz val="11"/>
        <rFont val="Calibri"/>
        <family val="2"/>
        <scheme val="minor"/>
      </rPr>
      <t>Generación total de Resto por las industrias al año en L</t>
    </r>
  </si>
  <si>
    <r>
      <rPr>
        <i/>
        <sz val="11"/>
        <color rgb="FF0070C0"/>
        <rFont val="Calibri"/>
        <family val="2"/>
        <scheme val="minor"/>
      </rPr>
      <t>Industria espezifikoak urtero sortutako errefusa bolumena (L)</t>
    </r>
    <r>
      <rPr>
        <sz val="11"/>
        <rFont val="Calibri"/>
        <family val="2"/>
        <scheme val="minor"/>
      </rPr>
      <t xml:space="preserve"> 
Volumen de Resto generado por la industria concreta al año</t>
    </r>
  </si>
  <si>
    <r>
      <rPr>
        <i/>
        <sz val="11"/>
        <color rgb="FF0070C0"/>
        <rFont val="Calibri"/>
        <family val="2"/>
        <scheme val="minor"/>
      </rPr>
      <t xml:space="preserve">Industria espezifikoaren errefusa sorreraren %a industria guztien totalarekiko </t>
    </r>
    <r>
      <rPr>
        <sz val="11"/>
        <rFont val="Calibri"/>
        <family val="2"/>
        <scheme val="minor"/>
      </rPr>
      <t xml:space="preserve"> 
% de resto generado en la industria concreta respecto al total de industrias</t>
    </r>
  </si>
  <si>
    <r>
      <rPr>
        <i/>
        <sz val="11"/>
        <color rgb="FF0070C0"/>
        <rFont val="Calibri"/>
        <family val="2"/>
        <scheme val="minor"/>
      </rPr>
      <t>Industria espezifikoaren sorketa (E91) zati industria totalaren sorketa (E90)</t>
    </r>
    <r>
      <rPr>
        <sz val="11"/>
        <color theme="1"/>
        <rFont val="Calibri"/>
        <family val="2"/>
        <scheme val="minor"/>
      </rPr>
      <t xml:space="preserve"> / División de los kg generados por la industria concreta (E91) entre los kg totales generados por las industrias (E90)</t>
    </r>
  </si>
  <si>
    <r>
      <rPr>
        <b/>
        <i/>
        <sz val="11"/>
        <color rgb="FF0070C0"/>
        <rFont val="Calibri"/>
        <family val="2"/>
        <scheme val="minor"/>
      </rPr>
      <t>OSAGAI C Hondakinen sorrera (edukiontzi edo poltsaren bolumena)</t>
    </r>
    <r>
      <rPr>
        <b/>
        <sz val="11"/>
        <rFont val="Calibri"/>
        <family val="2"/>
        <scheme val="minor"/>
      </rPr>
      <t xml:space="preserve">
COMPONENTE C. Generación de residuos (volumen de contenedor o bolsa)</t>
    </r>
  </si>
  <si>
    <r>
      <rPr>
        <i/>
        <sz val="11"/>
        <color rgb="FF0070C0"/>
        <rFont val="Calibri"/>
        <family val="2"/>
        <scheme val="minor"/>
      </rPr>
      <t xml:space="preserve">Aukera bakarra: hartu zenbatekoa beheko taularen arabera (LM zutabea) </t>
    </r>
    <r>
      <rPr>
        <sz val="11"/>
        <color theme="1"/>
        <rFont val="Calibri"/>
        <family val="2"/>
        <scheme val="minor"/>
      </rPr>
      <t xml:space="preserve">
Única opción: tomar importe según tabla (columna LM)</t>
    </r>
  </si>
  <si>
    <r>
      <rPr>
        <b/>
        <i/>
        <sz val="11"/>
        <color rgb="FF00B0F0"/>
        <rFont val="Calibri"/>
        <family val="2"/>
        <scheme val="minor"/>
      </rPr>
      <t>Hondakinen sorreraren arabera (edukiontzi edo poltsaren bolumena)</t>
    </r>
    <r>
      <rPr>
        <b/>
        <sz val="11"/>
        <color theme="0"/>
        <rFont val="Calibri"/>
        <family val="2"/>
        <scheme val="minor"/>
      </rPr>
      <t xml:space="preserve"> / Generación de residuos (volumen de contenedor o bolsa)</t>
    </r>
  </si>
  <si>
    <r>
      <rPr>
        <i/>
        <sz val="11"/>
        <color rgb="FF0070C0"/>
        <rFont val="Calibri"/>
        <family val="2"/>
        <scheme val="minor"/>
      </rPr>
      <t>Egokitu litro eta %</t>
    </r>
    <r>
      <rPr>
        <sz val="11"/>
        <rFont val="Calibri"/>
        <family val="2"/>
        <scheme val="minor"/>
      </rPr>
      <t>/Adaptar litros y %</t>
    </r>
  </si>
  <si>
    <r>
      <rPr>
        <b/>
        <i/>
        <sz val="11"/>
        <color theme="0"/>
        <rFont val="Calibri"/>
        <family val="2"/>
        <scheme val="minor"/>
      </rPr>
      <t>EDUKIONTZI EDO POLTSAREN BOLUMENA</t>
    </r>
    <r>
      <rPr>
        <b/>
        <sz val="11"/>
        <color theme="0"/>
        <rFont val="Calibri"/>
        <family val="2"/>
        <scheme val="minor"/>
      </rPr>
      <t xml:space="preserve"> / VOLUMEN DEL CONTENEDOR O BOLSA</t>
    </r>
  </si>
  <si>
    <r>
      <rPr>
        <b/>
        <i/>
        <sz val="11"/>
        <color theme="0"/>
        <rFont val="Calibri"/>
        <family val="2"/>
        <scheme val="minor"/>
      </rPr>
      <t>Oinarrizko basearen %a</t>
    </r>
    <r>
      <rPr>
        <b/>
        <sz val="11"/>
        <color theme="0"/>
        <rFont val="Calibri"/>
        <family val="2"/>
        <scheme val="minor"/>
      </rPr>
      <t xml:space="preserve"> / % de tasa base</t>
    </r>
  </si>
  <si>
    <t>Kategoria bakoitzan industria kopurua /Nº industrias por categoría</t>
  </si>
  <si>
    <r>
      <rPr>
        <i/>
        <sz val="11"/>
        <color rgb="FF0070C0"/>
        <rFont val="Calibri"/>
        <family val="2"/>
        <scheme val="minor"/>
      </rPr>
      <t xml:space="preserve">1go mota </t>
    </r>
    <r>
      <rPr>
        <sz val="11"/>
        <rFont val="Calibri"/>
        <family val="2"/>
        <scheme val="minor"/>
      </rPr>
      <t>/</t>
    </r>
    <r>
      <rPr>
        <i/>
        <sz val="11"/>
        <rFont val="Calibri"/>
        <family val="2"/>
        <scheme val="minor"/>
      </rPr>
      <t xml:space="preserve"> </t>
    </r>
    <r>
      <rPr>
        <sz val="11"/>
        <rFont val="Calibri"/>
        <family val="2"/>
        <scheme val="minor"/>
      </rPr>
      <t>Tipo 1</t>
    </r>
  </si>
  <si>
    <t>60 L</t>
  </si>
  <si>
    <t>120 L</t>
  </si>
  <si>
    <t>240 L</t>
  </si>
  <si>
    <t>360 L</t>
  </si>
  <si>
    <t>1000 L</t>
  </si>
  <si>
    <t>&gt;1000 L</t>
  </si>
  <si>
    <r>
      <rPr>
        <i/>
        <sz val="11"/>
        <color rgb="FF0070C0"/>
        <rFont val="Calibri"/>
        <family val="2"/>
        <scheme val="minor"/>
      </rPr>
      <t>Hautatu: A aukera, industria bakoitzak egindako kontenedore irekitzeen araberako kalkulua (E122) edo B aukera, tartez, beheko taularen arabera (LM zutabea).</t>
    </r>
    <r>
      <rPr>
        <sz val="11"/>
        <color rgb="FF0070C0"/>
        <rFont val="Calibri"/>
        <family val="2"/>
        <scheme val="minor"/>
      </rPr>
      <t xml:space="preserve">
</t>
    </r>
    <r>
      <rPr>
        <sz val="11"/>
        <rFont val="Calibri"/>
        <family val="2"/>
        <scheme val="minor"/>
      </rPr>
      <t xml:space="preserve">Elegir: Opción A por cálculo según nº de aperturas de contenedor de cada industria (E122) u Opción B, por tramos según tabla más abajo (columna LM). </t>
    </r>
  </si>
  <si>
    <r>
      <rPr>
        <b/>
        <i/>
        <sz val="11"/>
        <color rgb="FF00B0F0"/>
        <rFont val="Calibri"/>
        <family val="2"/>
        <scheme val="minor"/>
      </rPr>
      <t xml:space="preserve">Errefusa Kontenedoreen Irekitze kopuruaren arabera
</t>
    </r>
    <r>
      <rPr>
        <b/>
        <sz val="11"/>
        <color theme="0"/>
        <rFont val="Calibri"/>
        <family val="2"/>
        <scheme val="minor"/>
      </rPr>
      <t>Por apertura de contenedores de resto</t>
    </r>
  </si>
  <si>
    <r>
      <rPr>
        <i/>
        <sz val="11"/>
        <color rgb="FF0070C0"/>
        <rFont val="Calibri"/>
        <family val="2"/>
        <scheme val="minor"/>
      </rPr>
      <t>Industria guztien errefusa bolumen erlatibo totala</t>
    </r>
    <r>
      <rPr>
        <sz val="11"/>
        <rFont val="Calibri"/>
        <family val="2"/>
        <scheme val="minor"/>
      </rPr>
      <t xml:space="preserve"> </t>
    </r>
    <r>
      <rPr>
        <i/>
        <sz val="11"/>
        <color rgb="FF0070C0"/>
        <rFont val="Calibri"/>
        <family val="2"/>
        <scheme val="minor"/>
      </rPr>
      <t>(L/urte)</t>
    </r>
    <r>
      <rPr>
        <sz val="11"/>
        <rFont val="Calibri"/>
        <family val="2"/>
        <scheme val="minor"/>
      </rPr>
      <t xml:space="preserve">
Volumen aparente total de fracción resto generado por industrias al año (L/año)</t>
    </r>
  </si>
  <si>
    <r>
      <rPr>
        <i/>
        <sz val="11"/>
        <color rgb="FF0070C0"/>
        <rFont val="Calibri"/>
        <family val="2"/>
        <scheme val="minor"/>
      </rPr>
      <t>Industrien errefusa bolumen totala (E118) zati irekitze banako bolumena (E119)</t>
    </r>
    <r>
      <rPr>
        <sz val="11"/>
        <color theme="1"/>
        <rFont val="Calibri"/>
        <family val="2"/>
        <scheme val="minor"/>
      </rPr>
      <t xml:space="preserve"> / División del volumen de resto generado por el total de industrias (E118) entre el volumen de cada apertura (E119)</t>
    </r>
  </si>
  <si>
    <r>
      <rPr>
        <i/>
        <sz val="11"/>
        <color rgb="FF0070C0"/>
        <rFont val="Calibri"/>
        <family val="2"/>
        <scheme val="minor"/>
      </rPr>
      <t>Kostu totala (E12) zati irekitze kopuru totala (E118)</t>
    </r>
    <r>
      <rPr>
        <sz val="11"/>
        <color theme="1"/>
        <rFont val="Calibri"/>
        <family val="2"/>
        <scheme val="minor"/>
      </rPr>
      <t xml:space="preserve"> / División del coste total (E12) entre el nº de aperturas totales (E118)</t>
    </r>
  </si>
  <si>
    <r>
      <rPr>
        <i/>
        <sz val="11"/>
        <color rgb="FF0070C0"/>
        <rFont val="Calibri"/>
        <family val="2"/>
        <scheme val="minor"/>
      </rPr>
      <t>Zenbat irekitze egiten ditu industria espezifikoak urtero?</t>
    </r>
    <r>
      <rPr>
        <sz val="11"/>
        <rFont val="Calibri"/>
        <family val="2"/>
        <scheme val="minor"/>
      </rPr>
      <t xml:space="preserve"> 
Cuántas aperturas realiza la industria concreta al año?</t>
    </r>
  </si>
  <si>
    <r>
      <rPr>
        <i/>
        <sz val="11"/>
        <color rgb="FF0070C0"/>
        <rFont val="Calibri"/>
        <family val="2"/>
        <scheme val="minor"/>
      </rPr>
      <t xml:space="preserve">Kontsultsatu udalaren datuak </t>
    </r>
    <r>
      <rPr>
        <sz val="11"/>
        <rFont val="Calibri"/>
        <family val="2"/>
        <scheme val="minor"/>
      </rPr>
      <t xml:space="preserve">/ Ver fuentes municipales
</t>
    </r>
    <r>
      <rPr>
        <i/>
        <sz val="11"/>
        <color rgb="FF0070C0"/>
        <rFont val="Calibri"/>
        <family val="2"/>
        <scheme val="minor"/>
      </rPr>
      <t>Irekitze kopuru gutzienezkoa ez bada heltzen, hausnartu penalizazioa ezartzeko posibilitatea errefusa beste kontenedoreetara desbideratzagaitik</t>
    </r>
    <r>
      <rPr>
        <sz val="11"/>
        <rFont val="Calibri"/>
        <family val="2"/>
        <scheme val="minor"/>
      </rPr>
      <t xml:space="preserve">
En caso de no alcanzar el nº mínimo de 48 aperturas (o el nº que se considere adecuado), valorar la posibilidad de aplicar penalización por desviar supuestamente residuos de la fracción resto a otros contenedores.</t>
    </r>
  </si>
  <si>
    <r>
      <rPr>
        <b/>
        <i/>
        <sz val="11"/>
        <color rgb="FF00B0F0"/>
        <rFont val="Calibri"/>
        <family val="2"/>
        <scheme val="minor"/>
      </rPr>
      <t>Errefusa Kontenedoreen Irekitze kopuruaren arabera</t>
    </r>
    <r>
      <rPr>
        <b/>
        <i/>
        <sz val="11"/>
        <color theme="0"/>
        <rFont val="Calibri"/>
        <family val="2"/>
        <scheme val="minor"/>
      </rPr>
      <t xml:space="preserve">  </t>
    </r>
    <r>
      <rPr>
        <b/>
        <sz val="11"/>
        <color theme="0"/>
        <rFont val="Calibri"/>
        <family val="2"/>
        <scheme val="minor"/>
      </rPr>
      <t xml:space="preserve">
Por apertura de contenedores de resto</t>
    </r>
  </si>
  <si>
    <r>
      <rPr>
        <i/>
        <sz val="11"/>
        <color rgb="FF0070C0"/>
        <rFont val="Calibri"/>
        <family val="2"/>
        <scheme val="minor"/>
      </rPr>
      <t xml:space="preserve">Zenbat irekitze egiten dituzte urtero industriek bataz beste? 
</t>
    </r>
    <r>
      <rPr>
        <sz val="11"/>
        <rFont val="Calibri"/>
        <family val="2"/>
        <scheme val="minor"/>
      </rPr>
      <t>Cuántas aperturas al año realiza la industria promedio?</t>
    </r>
  </si>
  <si>
    <r>
      <rPr>
        <b/>
        <i/>
        <sz val="11"/>
        <color theme="0"/>
        <rFont val="Calibri"/>
        <family val="2"/>
        <scheme val="minor"/>
      </rPr>
      <t>Urteko irekitze sarritasuna</t>
    </r>
    <r>
      <rPr>
        <b/>
        <sz val="11"/>
        <color theme="0"/>
        <rFont val="Calibri"/>
        <family val="2"/>
        <scheme val="minor"/>
      </rPr>
      <t xml:space="preserve">
Frecuencias de apertura/año</t>
    </r>
  </si>
  <si>
    <r>
      <rPr>
        <b/>
        <i/>
        <sz val="11"/>
        <color theme="0"/>
        <rFont val="Calibri"/>
        <family val="2"/>
        <scheme val="minor"/>
      </rPr>
      <t xml:space="preserve">BERKALKULATUTAKO ZENBATEKOAK </t>
    </r>
    <r>
      <rPr>
        <b/>
        <sz val="11"/>
        <color theme="0"/>
        <rFont val="Calibri"/>
        <family val="2"/>
        <scheme val="minor"/>
      </rPr>
      <t>/ IMPORTES RECALCULADOS</t>
    </r>
  </si>
  <si>
    <r>
      <rPr>
        <b/>
        <i/>
        <sz val="11"/>
        <color rgb="FF00B0F0"/>
        <rFont val="Calibri"/>
        <family val="2"/>
        <scheme val="minor"/>
      </rPr>
      <t>EMAITZAK</t>
    </r>
    <r>
      <rPr>
        <b/>
        <sz val="11"/>
        <color theme="0"/>
        <rFont val="Calibri"/>
        <family val="2"/>
        <scheme val="minor"/>
      </rPr>
      <t xml:space="preserve"> / RESULTADOS</t>
    </r>
  </si>
  <si>
    <r>
      <rPr>
        <i/>
        <sz val="11"/>
        <color rgb="FF0070C0"/>
        <rFont val="Calibri"/>
        <family val="2"/>
        <scheme val="minor"/>
      </rPr>
      <t>Parte finkoa /</t>
    </r>
    <r>
      <rPr>
        <sz val="11"/>
        <rFont val="Calibri"/>
        <family val="2"/>
        <scheme val="minor"/>
      </rPr>
      <t xml:space="preserve"> Parte  fija</t>
    </r>
  </si>
  <si>
    <r>
      <rPr>
        <i/>
        <sz val="11"/>
        <color rgb="FF0070C0"/>
        <rFont val="Calibri"/>
        <family val="2"/>
        <scheme val="minor"/>
      </rPr>
      <t>Langileak</t>
    </r>
    <r>
      <rPr>
        <sz val="11"/>
        <rFont val="Calibri"/>
        <family val="2"/>
        <scheme val="minor"/>
      </rPr>
      <t xml:space="preserve"> / Trabajadores</t>
    </r>
  </si>
  <si>
    <r>
      <rPr>
        <b/>
        <i/>
        <sz val="11"/>
        <color rgb="FF00B0F0"/>
        <rFont val="Calibri"/>
        <family val="2"/>
        <scheme val="minor"/>
      </rPr>
      <t>HOBARIAK</t>
    </r>
    <r>
      <rPr>
        <b/>
        <sz val="11"/>
        <color theme="0"/>
        <rFont val="Calibri"/>
        <family val="2"/>
        <scheme val="minor"/>
      </rPr>
      <t xml:space="preserve"> / BONIFICACIONES</t>
    </r>
  </si>
  <si>
    <r>
      <rPr>
        <b/>
        <i/>
        <sz val="11"/>
        <color rgb="FF00B0F0"/>
        <rFont val="Calibri"/>
        <family val="2"/>
        <scheme val="minor"/>
      </rPr>
      <t>Hondakinen murrizte edo gaika bilketa bultzatzen duten jokaerak</t>
    </r>
    <r>
      <rPr>
        <b/>
        <sz val="11"/>
        <color theme="0"/>
        <rFont val="Calibri"/>
        <family val="2"/>
        <scheme val="minor"/>
      </rPr>
      <t xml:space="preserve">
Conductas que favorecen la reducción y la separación en origen</t>
    </r>
  </si>
  <si>
    <r>
      <rPr>
        <i/>
        <sz val="11"/>
        <color rgb="FF0070C0"/>
        <rFont val="Calibri"/>
        <family val="2"/>
        <scheme val="minor"/>
      </rPr>
      <t>Elikagai soberakinak emateko GGKEekin hitzarmenak ezarri dituzten elikagaien banaketa eta ostalaritza enpresak</t>
    </r>
    <r>
      <rPr>
        <sz val="11"/>
        <rFont val="Calibri"/>
        <family val="2"/>
        <scheme val="minor"/>
      </rPr>
      <t xml:space="preserve"> 
Empresas de distribución alimentaria y de restauración que tengan establecidos acuerdos con ONGs para la donación de excedentes alimentarios</t>
    </r>
  </si>
  <si>
    <r>
      <rPr>
        <i/>
        <sz val="11"/>
        <color rgb="FF0070C0"/>
        <rFont val="Calibri"/>
        <family val="2"/>
        <scheme val="minor"/>
      </rPr>
      <t>%95a gehienez</t>
    </r>
    <r>
      <rPr>
        <sz val="11"/>
        <color theme="1"/>
        <rFont val="Calibri"/>
        <family val="2"/>
        <scheme val="minor"/>
      </rPr>
      <t xml:space="preserve"> / Máximo 95%
</t>
    </r>
    <r>
      <rPr>
        <i/>
        <sz val="11"/>
        <color rgb="FF0070C0"/>
        <rFont val="Calibri"/>
        <family val="2"/>
        <scheme val="minor"/>
      </rPr>
      <t>Urteko eskaera hitzarmena aurkeztuz</t>
    </r>
    <r>
      <rPr>
        <sz val="11"/>
        <color theme="1"/>
        <rFont val="Calibri"/>
        <family val="2"/>
        <scheme val="minor"/>
      </rPr>
      <t xml:space="preserve"> / Solicitud anual aportando el acuerdo con ONG</t>
    </r>
  </si>
  <si>
    <r>
      <rPr>
        <i/>
        <sz val="11"/>
        <color rgb="FF0070C0"/>
        <rFont val="Calibri"/>
        <family val="2"/>
        <scheme val="minor"/>
      </rPr>
      <t>Autokonpostatsea</t>
    </r>
    <r>
      <rPr>
        <sz val="11"/>
        <rFont val="Calibri"/>
        <family val="2"/>
        <scheme val="minor"/>
      </rPr>
      <t xml:space="preserve">
Autocompostaje </t>
    </r>
  </si>
  <si>
    <r>
      <rPr>
        <i/>
        <sz val="11"/>
        <color rgb="FF0070C0"/>
        <rFont val="Calibri"/>
        <family val="2"/>
        <scheme val="minor"/>
      </rPr>
      <t>€/urte Hobari</t>
    </r>
    <r>
      <rPr>
        <sz val="11"/>
        <color theme="1"/>
        <rFont val="Calibri"/>
        <family val="2"/>
        <scheme val="minor"/>
      </rPr>
      <t xml:space="preserve">
Bonificación €/año</t>
    </r>
  </si>
  <si>
    <r>
      <rPr>
        <i/>
        <sz val="11"/>
        <color rgb="FF00B0F0"/>
        <rFont val="Calibri"/>
        <family val="2"/>
        <scheme val="minor"/>
      </rPr>
      <t>Tasaren urteko zenbatekoa</t>
    </r>
    <r>
      <rPr>
        <i/>
        <sz val="11"/>
        <color theme="0"/>
        <rFont val="Calibri"/>
        <family val="2"/>
        <scheme val="minor"/>
      </rPr>
      <t xml:space="preserve">
</t>
    </r>
    <r>
      <rPr>
        <sz val="11"/>
        <color theme="0"/>
        <rFont val="Calibri"/>
        <family val="2"/>
        <scheme val="minor"/>
      </rPr>
      <t>Importe de la tasa anual</t>
    </r>
  </si>
  <si>
    <r>
      <rPr>
        <b/>
        <i/>
        <sz val="11"/>
        <color rgb="FF00B0F0"/>
        <rFont val="Calibri"/>
        <family val="2"/>
        <scheme val="minor"/>
      </rPr>
      <t>Zerbitzuen tasa zenbatekoaren kalkulua</t>
    </r>
    <r>
      <rPr>
        <b/>
        <sz val="11"/>
        <color rgb="FF00B0F0"/>
        <rFont val="Calibri"/>
        <family val="2"/>
        <scheme val="minor"/>
      </rPr>
      <t xml:space="preserve"> </t>
    </r>
    <r>
      <rPr>
        <b/>
        <sz val="11"/>
        <color theme="0"/>
        <rFont val="Calibri"/>
        <family val="2"/>
        <scheme val="minor"/>
      </rPr>
      <t xml:space="preserve">
Cálculo del importe de las tasas de los servicios</t>
    </r>
  </si>
  <si>
    <r>
      <rPr>
        <i/>
        <sz val="11"/>
        <color rgb="FF0070C0"/>
        <rFont val="Calibri"/>
        <family val="2"/>
        <scheme val="minor"/>
      </rPr>
      <t>Zerbitzuetako tasen bidezko guztizko diru sarrerak</t>
    </r>
    <r>
      <rPr>
        <sz val="11"/>
        <rFont val="Calibri"/>
        <family val="2"/>
        <scheme val="minor"/>
      </rPr>
      <t xml:space="preserve">
Importe total a ingresar por tasas de servicios</t>
    </r>
  </si>
  <si>
    <r>
      <rPr>
        <i/>
        <sz val="11"/>
        <color rgb="FF0070C0"/>
        <rFont val="Calibri"/>
        <family val="2"/>
        <scheme val="minor"/>
      </rPr>
      <t>DATOS GENERALES N46tik dator (Aukera 3). Bere kasuan, aldatu Aukera 1 (D46) edo Aukera 2 (I46)</t>
    </r>
    <r>
      <rPr>
        <sz val="11"/>
        <rFont val="Calibri"/>
        <family val="2"/>
        <scheme val="minor"/>
      </rPr>
      <t xml:space="preserve"> </t>
    </r>
    <r>
      <rPr>
        <i/>
        <sz val="11"/>
        <color rgb="FF0070C0"/>
        <rFont val="Calibri"/>
        <family val="2"/>
        <scheme val="minor"/>
      </rPr>
      <t>ezarriz/</t>
    </r>
    <r>
      <rPr>
        <sz val="11"/>
        <rFont val="Calibri"/>
        <family val="2"/>
        <scheme val="minor"/>
      </rPr>
      <t xml:space="preserve"> Procede de Datos generales N46 (opción 3). En su caso, cambiar a Opción 1 celda D46 u Opción 2 celda I46</t>
    </r>
  </si>
  <si>
    <r>
      <rPr>
        <b/>
        <i/>
        <sz val="11"/>
        <color rgb="FF0070C0"/>
        <rFont val="Calibri"/>
        <family val="2"/>
        <scheme val="minor"/>
      </rPr>
      <t xml:space="preserve">Sartu datua hitzarmenak badaude, bestela ez da behar </t>
    </r>
    <r>
      <rPr>
        <b/>
        <sz val="11"/>
        <rFont val="Calibri"/>
        <family val="2"/>
        <scheme val="minor"/>
      </rPr>
      <t>/ Introducir dato si existen convenios, en caso contrario no es necesario.</t>
    </r>
    <r>
      <rPr>
        <sz val="11"/>
        <rFont val="Calibri"/>
        <family val="2"/>
        <scheme val="minor"/>
      </rPr>
      <t xml:space="preserve">
</t>
    </r>
    <r>
      <rPr>
        <i/>
        <sz val="11"/>
        <color rgb="FF0070C0"/>
        <rFont val="Calibri"/>
        <family val="2"/>
        <scheme val="minor"/>
      </rPr>
      <t xml:space="preserve">Baliteke udalak hitzarmen baten bidez sortzaile handien tasen zenbatekoa adostea. Jarri hemen zenbatekoen gehiketa </t>
    </r>
    <r>
      <rPr>
        <i/>
        <sz val="11"/>
        <rFont val="Calibri"/>
        <family val="2"/>
        <scheme val="minor"/>
      </rPr>
      <t>/</t>
    </r>
    <r>
      <rPr>
        <i/>
        <sz val="11"/>
        <color rgb="FF0070C0"/>
        <rFont val="Calibri"/>
        <family val="2"/>
        <scheme val="minor"/>
      </rPr>
      <t xml:space="preserve"> </t>
    </r>
    <r>
      <rPr>
        <sz val="11"/>
        <rFont val="Calibri"/>
        <family val="2"/>
        <scheme val="minor"/>
      </rPr>
      <t>Es posible que el Ayuntamiento disponga de convenios con grandes generadores estableciendo el importe de las tasas. Introducir aquí la suma de esos importes.</t>
    </r>
  </si>
  <si>
    <r>
      <rPr>
        <i/>
        <sz val="11"/>
        <color rgb="FF0070C0"/>
        <rFont val="Calibri"/>
        <family val="2"/>
        <scheme val="minor"/>
      </rPr>
      <t>Zerbitzuetako tasen bidezko guztizko urteko diru sarrerak (hitzarmen gabekoak)</t>
    </r>
    <r>
      <rPr>
        <sz val="11"/>
        <rFont val="Calibri"/>
        <family val="2"/>
        <scheme val="minor"/>
      </rPr>
      <t xml:space="preserve">
Importe total anual a ingresar por tasas de servicios (sin convenio)</t>
    </r>
  </si>
  <si>
    <r>
      <rPr>
        <i/>
        <sz val="11"/>
        <color rgb="FF0070C0"/>
        <rFont val="Calibri"/>
        <family val="2"/>
        <scheme val="minor"/>
      </rPr>
      <t>Zerbitzu-kopurua (hitzarmen gabekoak)</t>
    </r>
    <r>
      <rPr>
        <sz val="11"/>
        <rFont val="Calibri"/>
        <family val="2"/>
        <scheme val="minor"/>
      </rPr>
      <t xml:space="preserve">
Nº de servicios (sin convenio)</t>
    </r>
  </si>
  <si>
    <r>
      <rPr>
        <i/>
        <sz val="11"/>
        <color rgb="FF0070C0"/>
        <rFont val="Calibri"/>
        <family val="2"/>
        <scheme val="minor"/>
      </rPr>
      <t>DATOS GENERALES (C10-12)kenketatik dator; kendu hitzarmena duten zerbitzuak</t>
    </r>
    <r>
      <rPr>
        <sz val="11"/>
        <rFont val="Calibri"/>
        <family val="2"/>
        <scheme val="minor"/>
      </rPr>
      <t xml:space="preserve"> / Procede de la resta Datos generales C10-C12; restar servicios con convenio</t>
    </r>
  </si>
  <si>
    <r>
      <rPr>
        <i/>
        <sz val="11"/>
        <color rgb="FF0070C0"/>
        <rFont val="Calibri"/>
        <family val="2"/>
        <scheme val="minor"/>
      </rPr>
      <t>Zerbitzuetan langile-kopurua (hitzarmen gabekoak)</t>
    </r>
    <r>
      <rPr>
        <sz val="11"/>
        <rFont val="Calibri"/>
        <family val="2"/>
        <scheme val="minor"/>
      </rPr>
      <t xml:space="preserve">
Nº trabajadores en servicios (sin convenio)</t>
    </r>
  </si>
  <si>
    <r>
      <rPr>
        <b/>
        <i/>
        <sz val="11"/>
        <color rgb="FF0070C0"/>
        <rFont val="Calibri"/>
        <family val="2"/>
        <scheme val="minor"/>
      </rPr>
      <t xml:space="preserve">Sartu datua langile kopurua erabiliko bada tasaren kalkuluan, bestela ez da behar </t>
    </r>
    <r>
      <rPr>
        <b/>
        <sz val="11"/>
        <rFont val="Calibri"/>
        <family val="2"/>
        <scheme val="minor"/>
      </rPr>
      <t>/ Introducir dato si el nº trabajadores se va a utilizar en el cálculo de la tasa, en caso contrario no es necesario.</t>
    </r>
    <r>
      <rPr>
        <i/>
        <sz val="11"/>
        <color rgb="FF0070C0"/>
        <rFont val="Calibri"/>
        <family val="2"/>
        <scheme val="minor"/>
      </rPr>
      <t xml:space="preserve">
DATOS GENERALES C15tik dator; kendu hitzarmena duten zerbitzuak </t>
    </r>
    <r>
      <rPr>
        <sz val="11"/>
        <rFont val="Calibri"/>
        <family val="2"/>
        <scheme val="minor"/>
      </rPr>
      <t xml:space="preserve">/ Procede de Datos generales C15; restar servicios con convenio </t>
    </r>
    <r>
      <rPr>
        <i/>
        <sz val="11"/>
        <color rgb="FF0070C0"/>
        <rFont val="Calibri"/>
        <family val="2"/>
        <scheme val="minor"/>
      </rPr>
      <t/>
    </r>
  </si>
  <si>
    <r>
      <rPr>
        <i/>
        <sz val="11"/>
        <color rgb="FF0070C0"/>
        <rFont val="Calibri"/>
        <family val="2"/>
        <scheme val="minor"/>
      </rPr>
      <t>Langile banako urteko kostua (hitzarmen gabekoak)</t>
    </r>
    <r>
      <rPr>
        <sz val="11"/>
        <rFont val="Calibri"/>
        <family val="2"/>
        <scheme val="minor"/>
      </rPr>
      <t xml:space="preserve">
Coste por trabajador/año (sin convenio)</t>
    </r>
  </si>
  <si>
    <r>
      <rPr>
        <i/>
        <sz val="11"/>
        <color rgb="FF0070C0"/>
        <rFont val="Calibri"/>
        <family val="2"/>
        <scheme val="minor"/>
      </rPr>
      <t xml:space="preserve">Hitzarmen gabeko zerbitzuen zenbateko totala (E5) zati hitzarmen gabeko zerbitzuen langile totalak (E7) </t>
    </r>
    <r>
      <rPr>
        <sz val="11"/>
        <rFont val="Calibri"/>
        <family val="2"/>
        <scheme val="minor"/>
      </rPr>
      <t>/ División del importe a cobrar a los servicios sin convenio (E5) entre nº de trabajadores en servicios sin convenio (E7)</t>
    </r>
  </si>
  <si>
    <r>
      <rPr>
        <i/>
        <sz val="11"/>
        <color rgb="FF0070C0"/>
        <rFont val="Calibri"/>
        <family val="2"/>
        <scheme val="minor"/>
      </rPr>
      <t>Hitzarmen gabeko zerbitzuen zenbateko totala (E5) zati hitzarmen gabeko zerbitzu kopuru totala (E6)</t>
    </r>
    <r>
      <rPr>
        <sz val="11"/>
        <color theme="1"/>
        <rFont val="Calibri"/>
        <family val="2"/>
        <scheme val="minor"/>
      </rPr>
      <t xml:space="preserve"> / División del Total a ingresar por servicios (E5) entre el nº de servicios (E6)</t>
    </r>
  </si>
  <si>
    <r>
      <rPr>
        <i/>
        <sz val="11"/>
        <color rgb="FF0070C0"/>
        <rFont val="Calibri"/>
        <family val="2"/>
        <scheme val="minor"/>
      </rPr>
      <t>Industriei egotzigarrizko kostuaren berrezkuratzeko %a</t>
    </r>
    <r>
      <rPr>
        <sz val="11"/>
        <rFont val="Calibri"/>
        <family val="2"/>
        <scheme val="minor"/>
      </rPr>
      <t xml:space="preserve">
% del coste a recuperar del coste imputable a servicios</t>
    </r>
  </si>
  <si>
    <r>
      <rPr>
        <i/>
        <sz val="11"/>
        <color rgb="FF0070C0"/>
        <rFont val="Calibri"/>
        <family val="2"/>
        <scheme val="minor"/>
      </rPr>
      <t>Zerbitzuetako tasen bidezko guztizko urteko diru sarrerak zuzenduta (hitzarmen gabekoak)</t>
    </r>
    <r>
      <rPr>
        <sz val="11"/>
        <rFont val="Calibri"/>
        <family val="2"/>
        <scheme val="minor"/>
      </rPr>
      <t xml:space="preserve">
Importe total anual a ingresar por tasas de servicios corregido (sin convenio)</t>
    </r>
  </si>
  <si>
    <r>
      <rPr>
        <i/>
        <sz val="11"/>
        <color rgb="FF0070C0"/>
        <rFont val="Calibri"/>
        <family val="2"/>
        <scheme val="minor"/>
      </rPr>
      <t>E10an egotzigarrizko kostuaren berrezkuratzeko %aren araberazko zenbatekoa</t>
    </r>
    <r>
      <rPr>
        <sz val="11"/>
        <color theme="1"/>
        <rFont val="Calibri"/>
        <family val="2"/>
        <scheme val="minor"/>
      </rPr>
      <t xml:space="preserve"> / Importe en función del % de recuperación introducido en E10.</t>
    </r>
  </si>
  <si>
    <r>
      <rPr>
        <i/>
        <sz val="11"/>
        <color rgb="FF0070C0"/>
        <rFont val="Calibri"/>
        <family val="2"/>
        <scheme val="minor"/>
      </rPr>
      <t>Hitzaren gabeko zerbitzu banako tasa teorikoaren zenbatekoa zuzenduta (urtekoa)</t>
    </r>
    <r>
      <rPr>
        <sz val="11"/>
        <rFont val="Calibri"/>
        <family val="2"/>
        <scheme val="minor"/>
      </rPr>
      <t xml:space="preserve">
Importe teórico tasa individual/servicios sin convenio corregido (anual)</t>
    </r>
  </si>
  <si>
    <r>
      <rPr>
        <i/>
        <sz val="11"/>
        <color rgb="FF0070C0"/>
        <rFont val="Calibri"/>
        <family val="2"/>
        <scheme val="minor"/>
      </rPr>
      <t xml:space="preserve">Aurrezko zenbatekoa (E9) bider E10an jarritako %a.  </t>
    </r>
    <r>
      <rPr>
        <b/>
        <i/>
        <sz val="11"/>
        <color rgb="FF0070C0"/>
        <rFont val="Calibri"/>
        <family val="2"/>
        <scheme val="minor"/>
      </rPr>
      <t>Establezimendu guztientzako tasa finko berdin eta bakarra izango litzateke</t>
    </r>
    <r>
      <rPr>
        <i/>
        <sz val="11"/>
        <color rgb="FF0070C0"/>
        <rFont val="Calibri"/>
        <family val="2"/>
        <scheme val="minor"/>
      </rPr>
      <t xml:space="preserve"> </t>
    </r>
    <r>
      <rPr>
        <sz val="11"/>
        <color theme="1"/>
        <rFont val="Calibri"/>
        <family val="2"/>
        <scheme val="minor"/>
      </rPr>
      <t xml:space="preserve">/ Multiplicación del anterior importe (E9) por el % introducido en E10. </t>
    </r>
    <r>
      <rPr>
        <b/>
        <sz val="11"/>
        <color theme="1"/>
        <rFont val="Calibri"/>
        <family val="2"/>
        <scheme val="minor"/>
      </rPr>
      <t>Correspondería a la tasa fija única igual por establecimiento.</t>
    </r>
  </si>
  <si>
    <r>
      <rPr>
        <i/>
        <sz val="11"/>
        <color rgb="FF0070C0"/>
        <rFont val="Calibri"/>
        <family val="2"/>
        <scheme val="minor"/>
      </rPr>
      <t xml:space="preserve">Zerbitzu guztientzako oinarrizko kuota bakarra eta finkoa
</t>
    </r>
    <r>
      <rPr>
        <sz val="11"/>
        <rFont val="Calibri"/>
        <family val="2"/>
        <scheme val="minor"/>
      </rPr>
      <t>Cuota básica única y fija para todos los servicios</t>
    </r>
  </si>
  <si>
    <r>
      <rPr>
        <i/>
        <sz val="11"/>
        <color rgb="FF0070C0"/>
        <rFont val="Calibri"/>
        <family val="2"/>
        <scheme val="minor"/>
      </rPr>
      <t>Zerbitzuen oinarrizko kuotak indibidualizatutak zerbaiten parametro objektiboen arabera (langile kopurua, azalera m2, etb.)</t>
    </r>
    <r>
      <rPr>
        <sz val="11"/>
        <rFont val="Calibri"/>
        <family val="2"/>
        <scheme val="minor"/>
      </rPr>
      <t xml:space="preserve">
Cuota básica individualizada para los servicios en función de parámetros objetivos (nº trabajadores, m2 de superficie, etc.).</t>
    </r>
  </si>
  <si>
    <r>
      <rPr>
        <i/>
        <sz val="11"/>
        <color rgb="FF0070C0"/>
        <rFont val="Calibri"/>
        <family val="2"/>
        <scheme val="minor"/>
      </rPr>
      <t>Hautatu parametro bakoitzari dagokion %a (100%a gehitu). Aukeratu ahal da parametro bat edo gehiago, Udalaren diskrezioan. Osagai 0 bararrik erabiltzekotan, zenbatekoa trinko berdina izango da zerbitzu guztientzako.</t>
    </r>
    <r>
      <rPr>
        <sz val="11"/>
        <color theme="1"/>
        <rFont val="Calibri"/>
        <family val="2"/>
        <scheme val="minor"/>
      </rPr>
      <t xml:space="preserve">
Seleccionar el % correspondiente a cada parámetro (sumar 100%). Se pueden seleccionar 1 o más parámetros, a criterio del Ayuntamiento. Si se selecciona únicamente le componente 0, el importe será fijo para todos los servicios</t>
    </r>
  </si>
  <si>
    <r>
      <t xml:space="preserve">%100a adieraziz, zerbitzu guztien oinarrizko kuota berdina izango litzateke.
</t>
    </r>
    <r>
      <rPr>
        <sz val="11"/>
        <rFont val="Calibri"/>
        <family val="2"/>
        <scheme val="minor"/>
      </rPr>
      <t>Indicando 100% la cuota básica sería igual para todas los servicios</t>
    </r>
  </si>
  <si>
    <r>
      <rPr>
        <b/>
        <i/>
        <sz val="11"/>
        <color rgb="FF00B0F0"/>
        <rFont val="Calibri"/>
        <family val="2"/>
        <scheme val="minor"/>
      </rPr>
      <t>Zerbitzu langileen arabera</t>
    </r>
    <r>
      <rPr>
        <b/>
        <sz val="11"/>
        <color theme="0"/>
        <rFont val="Calibri"/>
        <family val="2"/>
        <scheme val="minor"/>
      </rPr>
      <t xml:space="preserve"> / Trabajadores en servicios</t>
    </r>
  </si>
  <si>
    <r>
      <rPr>
        <i/>
        <sz val="11"/>
        <color rgb="FF0070C0"/>
        <rFont val="Calibri"/>
        <family val="2"/>
        <scheme val="minor"/>
      </rPr>
      <t>Hitzarmen gabeko zerbitzu langile-kopuru totala</t>
    </r>
    <r>
      <rPr>
        <sz val="11"/>
        <rFont val="Calibri"/>
        <family val="2"/>
        <scheme val="minor"/>
      </rPr>
      <t xml:space="preserve">
Nº total de trabajadores en servicios sin convenio</t>
    </r>
  </si>
  <si>
    <r>
      <rPr>
        <i/>
        <sz val="11"/>
        <color rgb="FF0070C0"/>
        <rFont val="Calibri"/>
        <family val="2"/>
        <scheme val="minor"/>
      </rPr>
      <t>E7tik dator</t>
    </r>
    <r>
      <rPr>
        <sz val="11"/>
        <rFont val="Calibri"/>
        <family val="2"/>
        <scheme val="minor"/>
      </rPr>
      <t xml:space="preserve"> / Procede de E7</t>
    </r>
  </si>
  <si>
    <r>
      <rPr>
        <i/>
        <sz val="11"/>
        <color rgb="FF0070C0"/>
        <rFont val="Calibri"/>
        <family val="2"/>
        <scheme val="minor"/>
      </rPr>
      <t>Bataz besteko hitzarmen gabeko zerbitzu langille kopurua</t>
    </r>
    <r>
      <rPr>
        <sz val="11"/>
        <rFont val="Calibri"/>
        <family val="2"/>
        <scheme val="minor"/>
      </rPr>
      <t xml:space="preserve"> 
Nº medio de trabajadores/servicios sin convenio</t>
    </r>
  </si>
  <si>
    <r>
      <rPr>
        <i/>
        <sz val="11"/>
        <color rgb="FF0070C0"/>
        <rFont val="Calibri"/>
        <family val="2"/>
        <scheme val="minor"/>
      </rPr>
      <t>Hitzarmen gabeko zerbitzu langile kopuru totala (E7) zati hitzarmen gabeko zerbitzu kopurua (E6)</t>
    </r>
    <r>
      <rPr>
        <sz val="11"/>
        <color theme="1"/>
        <rFont val="Calibri"/>
        <family val="2"/>
        <scheme val="minor"/>
      </rPr>
      <t xml:space="preserve"> / División del nº total de trabajadores en servicios sin convenio (E7) entre el nº de servicios sin convenio (E6)</t>
    </r>
  </si>
  <si>
    <r>
      <rPr>
        <i/>
        <sz val="11"/>
        <color rgb="FF0070C0"/>
        <rFont val="Calibri"/>
        <family val="2"/>
        <scheme val="minor"/>
      </rPr>
      <t xml:space="preserve">Zein da Zerbitzuaren langile kopurua? 
</t>
    </r>
    <r>
      <rPr>
        <sz val="11"/>
        <rFont val="Calibri"/>
        <family val="2"/>
        <scheme val="minor"/>
      </rPr>
      <t>Cuál esel nº de trabajadores de cada servicio?</t>
    </r>
  </si>
  <si>
    <r>
      <rPr>
        <i/>
        <sz val="11"/>
        <color rgb="FF0070C0"/>
        <rFont val="Calibri"/>
        <family val="2"/>
        <scheme val="minor"/>
      </rPr>
      <t xml:space="preserve">Zerbitzu bakoitzaren langile kopuruaren %a
</t>
    </r>
    <r>
      <rPr>
        <sz val="11"/>
        <rFont val="Calibri"/>
        <family val="2"/>
        <scheme val="minor"/>
      </rPr>
      <t xml:space="preserve">% de los trabajadores de cada servicio </t>
    </r>
  </si>
  <si>
    <r>
      <rPr>
        <i/>
        <sz val="11"/>
        <color rgb="FF0070C0"/>
        <rFont val="Calibri"/>
        <family val="2"/>
        <scheme val="minor"/>
      </rPr>
      <t>Hitzarmen gabeko zerbitzu bakoitzaren langile kopurua (E38) zati hitzarmen gabeko zerbitzu langile kopuru totala (E36)</t>
    </r>
    <r>
      <rPr>
        <sz val="11"/>
        <color theme="1"/>
        <rFont val="Calibri"/>
        <family val="2"/>
        <scheme val="minor"/>
      </rPr>
      <t xml:space="preserve"> / División del nº de trabajadores de cada servicio (E38) entre el nº total de trabajadores en servicios sin convenio (E36)</t>
    </r>
  </si>
  <si>
    <r>
      <rPr>
        <b/>
        <i/>
        <sz val="11"/>
        <color rgb="FF00B0F0"/>
        <rFont val="Calibri"/>
        <family val="2"/>
        <scheme val="minor"/>
      </rPr>
      <t xml:space="preserve">Zerbitzu langileen arabera 
</t>
    </r>
    <r>
      <rPr>
        <b/>
        <sz val="11"/>
        <color theme="0"/>
        <rFont val="Calibri"/>
        <family val="2"/>
        <scheme val="minor"/>
      </rPr>
      <t>Trabajadores en servicios</t>
    </r>
  </si>
  <si>
    <r>
      <rPr>
        <b/>
        <i/>
        <sz val="11"/>
        <color rgb="FF0070C0"/>
        <rFont val="Calibri"/>
        <family val="2"/>
        <scheme val="minor"/>
      </rPr>
      <t xml:space="preserve">Langile-kopurua
</t>
    </r>
    <r>
      <rPr>
        <b/>
        <sz val="11"/>
        <rFont val="Calibri"/>
        <family val="2"/>
        <scheme val="minor"/>
      </rPr>
      <t>Nº de trabajadores</t>
    </r>
  </si>
  <si>
    <r>
      <rPr>
        <i/>
        <sz val="11"/>
        <color rgb="FF0070C0"/>
        <rFont val="Calibri"/>
        <family val="2"/>
        <scheme val="minor"/>
      </rPr>
      <t>Hartu dagokion zenbatekoa</t>
    </r>
    <r>
      <rPr>
        <sz val="11"/>
        <color rgb="FF0070C0"/>
        <rFont val="Calibri"/>
        <family val="2"/>
        <scheme val="minor"/>
      </rPr>
      <t xml:space="preserve"> </t>
    </r>
    <r>
      <rPr>
        <sz val="11"/>
        <rFont val="Calibri"/>
        <family val="2"/>
        <scheme val="minor"/>
      </rPr>
      <t>/ Tomar el importe correspondiente</t>
    </r>
  </si>
  <si>
    <r>
      <rPr>
        <i/>
        <sz val="11"/>
        <color rgb="FF0070C0"/>
        <rFont val="Calibri"/>
        <family val="2"/>
        <scheme val="minor"/>
      </rPr>
      <t>Hartu zenbatekoa taulatik, jarduera eta azaleraren arabera; Beheko lerroetan taula laburra eskeintzen da, eta Tabla Servicios Extendida fitxan taula luzea.</t>
    </r>
    <r>
      <rPr>
        <sz val="11"/>
        <rFont val="Calibri"/>
        <family val="2"/>
        <scheme val="minor"/>
      </rPr>
      <t xml:space="preserve">
Seleccionar el importe de la tabla, en función de la actividad y superficie; en las filas inferiores se ofrece la tabla reducida, mientras que en la Pestaña Tabla Servicios Extendida se puede encontrar la versión completa.
</t>
    </r>
    <r>
      <rPr>
        <i/>
        <sz val="11"/>
        <color rgb="FF0070C0"/>
        <rFont val="Calibri"/>
        <family val="2"/>
        <scheme val="minor"/>
      </rPr>
      <t>OHARRA: azalera parametroa bakarrik erabili nahi baldin bada, jarri 1 C zutabeko koefizientean</t>
    </r>
    <r>
      <rPr>
        <sz val="11"/>
        <rFont val="Calibri"/>
        <family val="2"/>
        <scheme val="minor"/>
      </rPr>
      <t xml:space="preserve">
NOTA: si se quiere utilizar solo el parámetro superficie, indicar 1 en el coeficiente de residuos de la columna C 
</t>
    </r>
  </si>
  <si>
    <r>
      <rPr>
        <b/>
        <sz val="11"/>
        <color rgb="FF0070C0"/>
        <rFont val="Calibri"/>
        <family val="2"/>
        <scheme val="minor"/>
      </rPr>
      <t>Egokitu koefizienteak</t>
    </r>
    <r>
      <rPr>
        <b/>
        <sz val="11"/>
        <color theme="1"/>
        <rFont val="Calibri"/>
        <family val="2"/>
        <scheme val="minor"/>
      </rPr>
      <t xml:space="preserve"> / Adaptar coeficientes</t>
    </r>
  </si>
  <si>
    <r>
      <rPr>
        <b/>
        <i/>
        <sz val="11"/>
        <color rgb="FF0070C0"/>
        <rFont val="Calibri"/>
        <family val="2"/>
        <scheme val="minor"/>
      </rPr>
      <t xml:space="preserve">Sartu datuak </t>
    </r>
    <r>
      <rPr>
        <b/>
        <sz val="11"/>
        <color theme="1"/>
        <rFont val="Calibri"/>
        <family val="2"/>
        <scheme val="minor"/>
      </rPr>
      <t>/ Introducir datos</t>
    </r>
  </si>
  <si>
    <r>
      <rPr>
        <b/>
        <i/>
        <sz val="11"/>
        <color theme="0"/>
        <rFont val="Calibri"/>
        <family val="2"/>
      </rPr>
      <t>Koefizienteak/</t>
    </r>
    <r>
      <rPr>
        <b/>
        <sz val="11"/>
        <color theme="0"/>
        <rFont val="Calibri"/>
        <family val="2"/>
      </rPr>
      <t xml:space="preserve"> Coeficientes</t>
    </r>
  </si>
  <si>
    <r>
      <rPr>
        <b/>
        <i/>
        <sz val="11"/>
        <color theme="0"/>
        <rFont val="Calibri"/>
        <family val="2"/>
      </rPr>
      <t>Oinarrizko tasak</t>
    </r>
    <r>
      <rPr>
        <b/>
        <sz val="11"/>
        <color theme="0"/>
        <rFont val="Calibri"/>
        <family val="2"/>
      </rPr>
      <t xml:space="preserve"> / Tasas base</t>
    </r>
  </si>
  <si>
    <r>
      <rPr>
        <b/>
        <i/>
        <sz val="11"/>
        <color theme="0"/>
        <rFont val="Calibri"/>
        <family val="2"/>
      </rPr>
      <t>Jarduera-kopurua</t>
    </r>
    <r>
      <rPr>
        <b/>
        <sz val="11"/>
        <color theme="0"/>
        <rFont val="Calibri"/>
        <family val="2"/>
      </rPr>
      <t xml:space="preserve"> / Nº de actividades</t>
    </r>
  </si>
  <si>
    <r>
      <rPr>
        <b/>
        <i/>
        <sz val="11"/>
        <color theme="0"/>
        <rFont val="Calibri"/>
        <family val="2"/>
      </rPr>
      <t>Guztizko sarrerak jarduera eta azaleraren arabera</t>
    </r>
    <r>
      <rPr>
        <b/>
        <sz val="11"/>
        <color theme="0"/>
        <rFont val="Calibri"/>
        <family val="2"/>
      </rPr>
      <t xml:space="preserve"> / Importe total por tipo de actividad y superficie</t>
    </r>
  </si>
  <si>
    <r>
      <rPr>
        <b/>
        <i/>
        <sz val="11"/>
        <color theme="0"/>
        <rFont val="Calibri"/>
        <family val="2"/>
      </rPr>
      <t>Tasak zuzenduta</t>
    </r>
    <r>
      <rPr>
        <b/>
        <sz val="11"/>
        <color theme="0"/>
        <rFont val="Calibri"/>
        <family val="2"/>
      </rPr>
      <t xml:space="preserve"> / Tasas corregidas</t>
    </r>
  </si>
  <si>
    <r>
      <rPr>
        <b/>
        <i/>
        <sz val="11"/>
        <color theme="0"/>
        <rFont val="Calibri"/>
        <family val="2"/>
      </rPr>
      <t>Hondakinak</t>
    </r>
    <r>
      <rPr>
        <b/>
        <sz val="11"/>
        <color theme="0"/>
        <rFont val="Calibri"/>
        <family val="2"/>
      </rPr>
      <t xml:space="preserve"> / Residuos</t>
    </r>
  </si>
  <si>
    <r>
      <rPr>
        <b/>
        <i/>
        <sz val="11"/>
        <color theme="0"/>
        <rFont val="Calibri"/>
        <family val="2"/>
      </rPr>
      <t>Azalera</t>
    </r>
    <r>
      <rPr>
        <b/>
        <sz val="11"/>
        <color theme="0"/>
        <rFont val="Calibri"/>
        <family val="2"/>
      </rPr>
      <t xml:space="preserve"> / Superficie</t>
    </r>
  </si>
  <si>
    <r>
      <rPr>
        <b/>
        <i/>
        <sz val="11"/>
        <color theme="0"/>
        <rFont val="Calibri"/>
        <family val="2"/>
        <scheme val="minor"/>
      </rPr>
      <t>JARDUERA</t>
    </r>
    <r>
      <rPr>
        <b/>
        <sz val="11"/>
        <color theme="0"/>
        <rFont val="Calibri"/>
        <family val="2"/>
        <scheme val="minor"/>
      </rPr>
      <t xml:space="preserve"> / USO DEL ESTABLECIMIENTO</t>
    </r>
  </si>
  <si>
    <r>
      <t>≤ 100 m</t>
    </r>
    <r>
      <rPr>
        <vertAlign val="superscript"/>
        <sz val="11"/>
        <color theme="0"/>
        <rFont val="Calibri"/>
        <family val="2"/>
      </rPr>
      <t>2</t>
    </r>
  </si>
  <si>
    <r>
      <t>&gt; 100 m</t>
    </r>
    <r>
      <rPr>
        <vertAlign val="superscript"/>
        <sz val="11"/>
        <color theme="0"/>
        <rFont val="Calibri"/>
        <family val="2"/>
      </rPr>
      <t>2</t>
    </r>
  </si>
  <si>
    <r>
      <rPr>
        <i/>
        <sz val="11"/>
        <color rgb="FF0070C0"/>
        <rFont val="Calibri"/>
        <family val="2"/>
      </rPr>
      <t>Elikagaien merkataritza</t>
    </r>
    <r>
      <rPr>
        <sz val="11"/>
        <rFont val="Calibri"/>
        <family val="2"/>
      </rPr>
      <t xml:space="preserve">
Comercial alimentario</t>
    </r>
  </si>
  <si>
    <r>
      <rPr>
        <i/>
        <sz val="11"/>
        <color rgb="FF0070C0"/>
        <rFont val="Calibri"/>
        <family val="2"/>
      </rPr>
      <t>Elikagai ez diren produktuen merkatariza</t>
    </r>
    <r>
      <rPr>
        <sz val="11"/>
        <rFont val="Calibri"/>
        <family val="2"/>
      </rPr>
      <t xml:space="preserve">
Comercial no alimentario</t>
    </r>
  </si>
  <si>
    <r>
      <rPr>
        <i/>
        <sz val="11"/>
        <color rgb="FF0070C0"/>
        <rFont val="Calibri"/>
        <family val="2"/>
      </rPr>
      <t>Merkataritza mistoa</t>
    </r>
    <r>
      <rPr>
        <sz val="11"/>
        <rFont val="Calibri"/>
        <family val="2"/>
      </rPr>
      <t xml:space="preserve">
Comercial mixto</t>
    </r>
  </si>
  <si>
    <r>
      <rPr>
        <i/>
        <sz val="11"/>
        <color rgb="FF0070C0"/>
        <rFont val="Calibri"/>
        <family val="2"/>
      </rPr>
      <t>Konpontze-tailerrak, garajeak negozio gisa</t>
    </r>
    <r>
      <rPr>
        <sz val="11"/>
        <rFont val="Calibri"/>
        <family val="2"/>
      </rPr>
      <t xml:space="preserve">
Talleres de reparación, garajes como negocio</t>
    </r>
  </si>
  <si>
    <r>
      <rPr>
        <i/>
        <sz val="11"/>
        <color rgb="FF0070C0"/>
        <rFont val="Calibri"/>
        <family val="2"/>
      </rPr>
      <t>Hotelak, kanping-ak, egoitzak eta bezakakoak</t>
    </r>
    <r>
      <rPr>
        <sz val="11"/>
        <rFont val="Calibri"/>
        <family val="2"/>
      </rPr>
      <t xml:space="preserve">
Hoteles, campings, residencias y similares</t>
    </r>
  </si>
  <si>
    <r>
      <rPr>
        <i/>
        <sz val="11"/>
        <color rgb="FF0070C0"/>
        <rFont val="Calibri"/>
        <family val="2"/>
      </rPr>
      <t>tabernak, kafetegiak, etb.</t>
    </r>
    <r>
      <rPr>
        <sz val="11"/>
        <rFont val="Calibri"/>
        <family val="2"/>
      </rPr>
      <t xml:space="preserve">
Bares, cafeterías, etc.</t>
    </r>
  </si>
  <si>
    <r>
      <rPr>
        <i/>
        <sz val="11"/>
        <color rgb="FF0070C0"/>
        <rFont val="Calibri"/>
        <family val="2"/>
      </rPr>
      <t>Jatetxeak, txokoak, sozietate gastronomikoak</t>
    </r>
    <r>
      <rPr>
        <sz val="11"/>
        <rFont val="Calibri"/>
        <family val="2"/>
      </rPr>
      <t xml:space="preserve">
Restaurantes, txokos y sociedades gastronómicas</t>
    </r>
  </si>
  <si>
    <r>
      <rPr>
        <i/>
        <sz val="11"/>
        <color rgb="FF0070C0"/>
        <rFont val="Calibri"/>
        <family val="2"/>
      </rPr>
      <t>Osasun zentroak, albaitaritza eta bezalakoak</t>
    </r>
    <r>
      <rPr>
        <sz val="11"/>
        <rFont val="Calibri"/>
        <family val="2"/>
      </rPr>
      <t xml:space="preserve">
Centros de salud, veterinarias y similares</t>
    </r>
  </si>
  <si>
    <r>
      <rPr>
        <i/>
        <sz val="11"/>
        <color rgb="FF0070C0"/>
        <rFont val="Calibri"/>
        <family val="2"/>
      </rPr>
      <t>Ospitalak</t>
    </r>
    <r>
      <rPr>
        <sz val="11"/>
        <rFont val="Calibri"/>
        <family val="2"/>
      </rPr>
      <t xml:space="preserve">
Hospitales</t>
    </r>
  </si>
  <si>
    <r>
      <rPr>
        <i/>
        <sz val="11"/>
        <color rgb="FF0070C0"/>
        <rFont val="Calibri"/>
        <family val="2"/>
      </rPr>
      <t>Irakaskuntza zentroak</t>
    </r>
    <r>
      <rPr>
        <sz val="11"/>
        <rFont val="Calibri"/>
        <family val="2"/>
      </rPr>
      <t xml:space="preserve">
Centros de enseñanza</t>
    </r>
  </si>
  <si>
    <r>
      <rPr>
        <i/>
        <sz val="11"/>
        <color rgb="FF0070C0"/>
        <rFont val="Calibri"/>
        <family val="2"/>
      </rPr>
      <t>Bulegoak, liburutegiak, estetika-zentroak, etb.</t>
    </r>
    <r>
      <rPr>
        <sz val="11"/>
        <rFont val="Calibri"/>
        <family val="2"/>
      </rPr>
      <t xml:space="preserve">
Oficinas, bibliotecas, centros de belleza, etc.</t>
    </r>
  </si>
  <si>
    <r>
      <rPr>
        <i/>
        <sz val="11"/>
        <color rgb="FF0070C0"/>
        <rFont val="Calibri"/>
        <family val="2"/>
      </rPr>
      <t>Gurtza-tokiak</t>
    </r>
    <r>
      <rPr>
        <sz val="11"/>
        <rFont val="Calibri"/>
        <family val="2"/>
      </rPr>
      <t xml:space="preserve">
Lugares de culto</t>
    </r>
  </si>
  <si>
    <r>
      <rPr>
        <i/>
        <sz val="11"/>
        <color rgb="FF0070C0"/>
        <rFont val="Calibri"/>
        <family val="2"/>
      </rPr>
      <t>Jarduera gabeko lokalak</t>
    </r>
    <r>
      <rPr>
        <sz val="11"/>
        <rFont val="Calibri"/>
        <family val="2"/>
      </rPr>
      <t xml:space="preserve">
Locales sin uso</t>
    </r>
  </si>
  <si>
    <r>
      <rPr>
        <i/>
        <sz val="11"/>
        <color rgb="FF0070C0"/>
        <rFont val="Calibri"/>
        <family val="2"/>
        <scheme val="minor"/>
      </rPr>
      <t>Hostleritza edari zerbitzuarekin (diskotekak, pub-ak eta tabernak)</t>
    </r>
    <r>
      <rPr>
        <sz val="11"/>
        <color theme="1"/>
        <rFont val="Calibri"/>
        <family val="2"/>
        <scheme val="minor"/>
      </rPr>
      <t xml:space="preserve">
Establecimientos hosteleros con servicio de bebidas (discotecas, pubs y bares)</t>
    </r>
  </si>
  <si>
    <r>
      <rPr>
        <i/>
        <sz val="11"/>
        <color rgb="FF0070C0"/>
        <rFont val="Calibri"/>
        <family val="2"/>
        <scheme val="minor"/>
      </rPr>
      <t>Hosteleritza edari eta kontsumo berehalako elikagai zerbitzuarekin (tabernak, dastalekuak…)</t>
    </r>
    <r>
      <rPr>
        <sz val="11"/>
        <color theme="1"/>
        <rFont val="Calibri"/>
        <family val="2"/>
        <scheme val="minor"/>
      </rPr>
      <t xml:space="preserve">
Establecimientos hosteleros con servicio de bebidas y alimentos de consumo inmediato (bares, degustaciones…)</t>
    </r>
  </si>
  <si>
    <r>
      <rPr>
        <i/>
        <sz val="11"/>
        <color rgb="FF0070C0"/>
        <rFont val="Calibri"/>
        <family val="2"/>
        <scheme val="minor"/>
      </rPr>
      <t>Hosteleritza janari zerbitzu eta jantokiarekin (jatetxeak, sozietate gastronomikoak…)</t>
    </r>
    <r>
      <rPr>
        <sz val="11"/>
        <color theme="1"/>
        <rFont val="Calibri"/>
        <family val="2"/>
        <scheme val="minor"/>
      </rPr>
      <t xml:space="preserve">
Establecimientos hosteleros con servicio de comidas y comedor (restaurantes, sociedades gastronómicas…)</t>
    </r>
  </si>
  <si>
    <r>
      <rPr>
        <i/>
        <sz val="11"/>
        <color rgb="FF0070C0"/>
        <rFont val="Calibri"/>
        <family val="2"/>
        <scheme val="minor"/>
      </rPr>
      <t>Ostatzea jantoki eta eloikagai salmenta-makina gabe</t>
    </r>
    <r>
      <rPr>
        <sz val="11"/>
        <color theme="1"/>
        <rFont val="Calibri"/>
        <family val="2"/>
        <scheme val="minor"/>
      </rPr>
      <t xml:space="preserve">
Hospedaje sin restaurante ni expendedora de alimentos</t>
    </r>
  </si>
  <si>
    <r>
      <rPr>
        <i/>
        <sz val="11"/>
        <color rgb="FF0070C0"/>
        <rFont val="Calibri"/>
        <family val="2"/>
        <scheme val="minor"/>
      </rPr>
      <t>Ostatzea berehalako kontsumoko elikagai zerbitzuarekin, taberna edo elikagai salmenta-makinarekin</t>
    </r>
    <r>
      <rPr>
        <sz val="11"/>
        <color theme="1"/>
        <rFont val="Calibri"/>
        <family val="2"/>
        <scheme val="minor"/>
      </rPr>
      <t xml:space="preserve">
Hospedaje con servicio de alimentos de consumo inmediato, con bar o expendedoras</t>
    </r>
  </si>
  <si>
    <r>
      <rPr>
        <i/>
        <sz val="11"/>
        <color rgb="FF0070C0"/>
        <rFont val="Calibri"/>
        <family val="2"/>
        <scheme val="minor"/>
      </rPr>
      <t>Ostatzea jatetxearekin</t>
    </r>
    <r>
      <rPr>
        <sz val="11"/>
        <color theme="1"/>
        <rFont val="Calibri"/>
        <family val="2"/>
        <scheme val="minor"/>
      </rPr>
      <t xml:space="preserve">
Hospedaje con restaurante</t>
    </r>
  </si>
  <si>
    <r>
      <rPr>
        <i/>
        <sz val="11"/>
        <color rgb="FF0070C0"/>
        <rFont val="Calibri"/>
        <family val="2"/>
        <scheme val="minor"/>
      </rPr>
      <t>Bulegoak, komisariak, hileta jarduerak, banketxeak, bidai agentziak, aholkularitzak, ingenieritzak, etb.</t>
    </r>
    <r>
      <rPr>
        <sz val="11"/>
        <color theme="1"/>
        <rFont val="Calibri"/>
        <family val="2"/>
        <scheme val="minor"/>
      </rPr>
      <t xml:space="preserve">
Oficinas, comisarías, funerarias, bancos, agencias de viajes, consultorías, ingenierías, etc.</t>
    </r>
  </si>
  <si>
    <r>
      <rPr>
        <i/>
        <sz val="11"/>
        <color rgb="FF0070C0"/>
        <rFont val="Calibri"/>
        <family val="2"/>
        <scheme val="minor"/>
      </rPr>
      <t>Elikagaiak ez diren salgaien txikizkako salmenta</t>
    </r>
    <r>
      <rPr>
        <sz val="11"/>
        <color theme="1"/>
        <rFont val="Calibri"/>
        <family val="2"/>
        <scheme val="minor"/>
      </rPr>
      <t xml:space="preserve">
Comercio al por menor de artículos no alimentarios</t>
    </r>
  </si>
  <si>
    <r>
      <rPr>
        <i/>
        <sz val="11"/>
        <color rgb="FF0070C0"/>
        <rFont val="Calibri"/>
        <family val="2"/>
        <scheme val="minor"/>
      </rPr>
      <t>Elikagaien txikiazko salmenta establezimendu espezializatuetan</t>
    </r>
    <r>
      <rPr>
        <sz val="11"/>
        <color theme="1"/>
        <rFont val="Calibri"/>
        <family val="2"/>
        <scheme val="minor"/>
      </rPr>
      <t xml:space="preserve">
Comercio al por menor de alimentos en establecimientos especializados</t>
    </r>
  </si>
  <si>
    <r>
      <rPr>
        <i/>
        <sz val="11"/>
        <color rgb="FF0070C0"/>
        <rFont val="Calibri"/>
        <family val="2"/>
        <scheme val="minor"/>
      </rPr>
      <t>Elikagaien txikiazko salmenta establezimendu ez espezializatuetan</t>
    </r>
    <r>
      <rPr>
        <sz val="11"/>
        <color theme="1"/>
        <rFont val="Calibri"/>
        <family val="2"/>
        <scheme val="minor"/>
      </rPr>
      <t xml:space="preserve">
Comercio al por menor de alimentos en establecimientos no especializados</t>
    </r>
  </si>
  <si>
    <r>
      <rPr>
        <i/>
        <sz val="11"/>
        <color rgb="FF0070C0"/>
        <rFont val="Calibri"/>
        <family val="2"/>
        <scheme val="minor"/>
      </rPr>
      <t>Biltegiak, laborategiak, ibilgailu lantegiak, konponketa lantegiak, zurgindegiak, hornitegiak, egonaldiko garajeak</t>
    </r>
    <r>
      <rPr>
        <sz val="11"/>
        <color theme="1"/>
        <rFont val="Calibri"/>
        <family val="2"/>
        <scheme val="minor"/>
      </rPr>
      <t xml:space="preserve">
Almacenes, laboratorios, talleres, de vehículos, talleres de reparaciones, carpinterías, estaciones de servicio, garajes por estancias</t>
    </r>
  </si>
  <si>
    <r>
      <rPr>
        <i/>
        <sz val="11"/>
        <color rgb="FF0070C0"/>
        <rFont val="Calibri"/>
        <family val="2"/>
        <scheme val="minor"/>
      </rPr>
      <t>Erietxeak, geriatrikoak, eguneko zentroak, haurtzaindegiak</t>
    </r>
    <r>
      <rPr>
        <sz val="11"/>
        <color theme="1"/>
        <rFont val="Calibri"/>
        <family val="2"/>
        <scheme val="minor"/>
      </rPr>
      <t xml:space="preserve">
Hospitales, centros de día, geriátricos, guarderías</t>
    </r>
  </si>
  <si>
    <r>
      <rPr>
        <i/>
        <sz val="11"/>
        <color rgb="FF0070C0"/>
        <rFont val="Calibri"/>
        <family val="2"/>
        <scheme val="minor"/>
      </rPr>
      <t>Akademiak, unibertsitateak, irakastegiak, jantoki edo caterig gabekoak</t>
    </r>
    <r>
      <rPr>
        <sz val="11"/>
        <color theme="1"/>
        <rFont val="Calibri"/>
        <family val="2"/>
        <scheme val="minor"/>
      </rPr>
      <t xml:space="preserve">
Academias, universidades, centros de enseñanza, sin comedor ni cattering</t>
    </r>
  </si>
  <si>
    <r>
      <rPr>
        <i/>
        <sz val="11"/>
        <color rgb="FF0070C0"/>
        <rFont val="Calibri"/>
        <family val="2"/>
        <scheme val="minor"/>
      </rPr>
      <t>Akademiak, unibertsitateak, irakastegiak, jantoki edo caterig zerbitzudunak</t>
    </r>
    <r>
      <rPr>
        <sz val="11"/>
        <color theme="1"/>
        <rFont val="Calibri"/>
        <family val="2"/>
        <scheme val="minor"/>
      </rPr>
      <t xml:space="preserve">
Academias, universidades, centros de enseñanza, con comedor o cattering</t>
    </r>
  </si>
  <si>
    <r>
      <rPr>
        <i/>
        <sz val="11"/>
        <color rgb="FF0070C0"/>
        <rFont val="Calibri"/>
        <family val="2"/>
        <scheme val="minor"/>
      </rPr>
      <t>Apaindegiak, ile-apaindegiak, akupuntura, fisioterapia, belzteko zentroak</t>
    </r>
    <r>
      <rPr>
        <sz val="11"/>
        <color theme="1"/>
        <rFont val="Calibri"/>
        <family val="2"/>
        <scheme val="minor"/>
      </rPr>
      <t xml:space="preserve">
Salones de belleza, peluquerías, acupuntura, fisioterapia, centros de bronceado</t>
    </r>
  </si>
  <si>
    <r>
      <rPr>
        <i/>
        <sz val="11"/>
        <color rgb="FF0070C0"/>
        <rFont val="Calibri"/>
        <family val="2"/>
        <scheme val="minor"/>
      </rPr>
      <t>Antzerkiak, zinemak, joko aretoak</t>
    </r>
    <r>
      <rPr>
        <sz val="11"/>
        <color theme="1"/>
        <rFont val="Calibri"/>
        <family val="2"/>
        <scheme val="minor"/>
      </rPr>
      <t xml:space="preserve">
Teatros, cines, salas de juego</t>
    </r>
  </si>
  <si>
    <r>
      <rPr>
        <i/>
        <sz val="11"/>
        <color rgb="FF0070C0"/>
        <rFont val="Calibri"/>
        <family val="2"/>
        <scheme val="minor"/>
      </rPr>
      <t>Ambulatorioak, mediku kontsultak, odontología, albaitaritza</t>
    </r>
    <r>
      <rPr>
        <sz val="11"/>
        <color theme="1"/>
        <rFont val="Calibri"/>
        <family val="2"/>
        <scheme val="minor"/>
      </rPr>
      <t xml:space="preserve">
Ambulatorios, consultas médicas, odontológicas, veterinarias, etc.</t>
    </r>
  </si>
  <si>
    <r>
      <rPr>
        <i/>
        <sz val="11"/>
        <color rgb="FF0070C0"/>
        <rFont val="Calibri"/>
        <family val="2"/>
        <scheme val="minor"/>
      </rPr>
      <t>Kiroldegiak, igerilekuak, kantxak, gimnasioak eta pilotalekuak</t>
    </r>
    <r>
      <rPr>
        <sz val="11"/>
        <color theme="1"/>
        <rFont val="Calibri"/>
        <family val="2"/>
        <scheme val="minor"/>
      </rPr>
      <t xml:space="preserve">
Polideportivos, piscinas, canchas, gimnasios, frontones, etc.</t>
    </r>
  </si>
  <si>
    <r>
      <rPr>
        <i/>
        <sz val="11"/>
        <color rgb="FF0070C0"/>
        <rFont val="Calibri"/>
        <family val="2"/>
        <scheme val="minor"/>
      </rPr>
      <t>Liburutegiak, artxiboak, museoak, kultur erakundeak</t>
    </r>
    <r>
      <rPr>
        <sz val="11"/>
        <color theme="1"/>
        <rFont val="Calibri"/>
        <family val="2"/>
        <scheme val="minor"/>
      </rPr>
      <t xml:space="preserve">
Bibliotecas, archivos, museos, instituciones culturales</t>
    </r>
  </si>
  <si>
    <r>
      <rPr>
        <i/>
        <sz val="11"/>
        <color rgb="FF0070C0"/>
        <rFont val="Calibri"/>
        <family val="2"/>
        <scheme val="minor"/>
      </rPr>
      <t>Lanbide, empresa, erlijio, kultur gobernuz kanpoko erakundeak</t>
    </r>
    <r>
      <rPr>
        <sz val="11"/>
        <color theme="1"/>
        <rFont val="Calibri"/>
        <family val="2"/>
        <scheme val="minor"/>
      </rPr>
      <t xml:space="preserve">
Organizaciones profesionales, empresariales, religiosas, culturales, ONGs, etc.</t>
    </r>
  </si>
  <si>
    <r>
      <rPr>
        <i/>
        <sz val="11"/>
        <color rgb="FF0070C0"/>
        <rFont val="Calibri"/>
        <family val="2"/>
        <scheme val="minor"/>
      </rPr>
      <t>Ikastetxe nagusiak, abegi etxeak, erlijio egoitzak</t>
    </r>
    <r>
      <rPr>
        <sz val="11"/>
        <color theme="1"/>
        <rFont val="Calibri"/>
        <family val="2"/>
        <scheme val="minor"/>
      </rPr>
      <t xml:space="preserve">
Colegios mayores, centros de acogida, residencias de personal religioso</t>
    </r>
  </si>
  <si>
    <r>
      <rPr>
        <i/>
        <sz val="11"/>
        <color rgb="FF0070C0"/>
        <rFont val="Calibri"/>
        <family val="2"/>
        <scheme val="minor"/>
      </rPr>
      <t>Aldi baterako ekitaldiak (kiroletakoak, gune publikoetako kontsertu eta ikuskizunak, jaiak, azokak, zirkuak, alderritatzekoak</t>
    </r>
    <r>
      <rPr>
        <sz val="11"/>
        <color theme="1"/>
        <rFont val="Calibri"/>
        <family val="2"/>
        <scheme val="minor"/>
      </rPr>
      <t xml:space="preserve">
Eventos temporales (deportivos, conciertos, espectáculos en espacios públicos, fiestas, ferias, circos, actos reivindicativos)</t>
    </r>
  </si>
  <si>
    <r>
      <rPr>
        <i/>
        <sz val="11"/>
        <color rgb="FF0070C0"/>
        <rFont val="Calibri"/>
        <family val="2"/>
        <scheme val="minor"/>
      </rPr>
      <t>Espetxeak, kuartelak, eta antzekoak</t>
    </r>
    <r>
      <rPr>
        <sz val="11"/>
        <color theme="1"/>
        <rFont val="Calibri"/>
        <family val="2"/>
        <scheme val="minor"/>
      </rPr>
      <t xml:space="preserve">
Cárceles, cuarteles y similares</t>
    </r>
  </si>
  <si>
    <r>
      <rPr>
        <i/>
        <sz val="11"/>
        <color rgb="FF0070C0"/>
        <rFont val="Calibri"/>
        <family val="2"/>
        <scheme val="minor"/>
      </rPr>
      <t>Erabili gabeko lokalak</t>
    </r>
    <r>
      <rPr>
        <sz val="11"/>
        <color theme="1"/>
        <rFont val="Calibri"/>
        <family val="2"/>
        <scheme val="minor"/>
      </rPr>
      <t xml:space="preserve">
Locales sin uso</t>
    </r>
  </si>
  <si>
    <r>
      <rPr>
        <i/>
        <sz val="11"/>
        <color rgb="FF0070C0"/>
        <rFont val="Calibri"/>
        <family val="2"/>
      </rPr>
      <t>GUZTIZKO PARTZIALA</t>
    </r>
    <r>
      <rPr>
        <sz val="11"/>
        <rFont val="Calibri"/>
        <family val="2"/>
      </rPr>
      <t>/ SUBTOTAL</t>
    </r>
  </si>
  <si>
    <r>
      <rPr>
        <i/>
        <sz val="11"/>
        <color rgb="FF0070C0"/>
        <rFont val="Calibri"/>
        <family val="2"/>
      </rPr>
      <t>TOTALA</t>
    </r>
    <r>
      <rPr>
        <sz val="11"/>
        <rFont val="Calibri"/>
        <family val="2"/>
      </rPr>
      <t xml:space="preserve"> / TOTAL</t>
    </r>
  </si>
  <si>
    <r>
      <rPr>
        <i/>
        <sz val="11"/>
        <color rgb="FF0070C0"/>
        <rFont val="Calibri"/>
        <family val="2"/>
      </rPr>
      <t>GEHIEGIZKOA</t>
    </r>
    <r>
      <rPr>
        <sz val="11"/>
        <rFont val="Calibri"/>
        <family val="2"/>
      </rPr>
      <t xml:space="preserve"> / EXCESO</t>
    </r>
  </si>
  <si>
    <t>Restar</t>
  </si>
  <si>
    <r>
      <rPr>
        <b/>
        <i/>
        <sz val="11"/>
        <color rgb="FF00B0F0"/>
        <rFont val="Calibri"/>
        <family val="2"/>
        <scheme val="minor"/>
      </rPr>
      <t xml:space="preserve">Betetzeko gida / </t>
    </r>
    <r>
      <rPr>
        <b/>
        <sz val="11"/>
        <color theme="0"/>
        <rFont val="Calibri"/>
        <family val="2"/>
        <scheme val="minor"/>
      </rPr>
      <t>Guia para la cumplimentación</t>
    </r>
  </si>
  <si>
    <r>
      <rPr>
        <i/>
        <sz val="11"/>
        <color rgb="FF0070C0"/>
        <rFont val="Calibri"/>
        <family val="2"/>
        <scheme val="minor"/>
      </rPr>
      <t>Hautatutako parametro bakoitza landu</t>
    </r>
    <r>
      <rPr>
        <sz val="11"/>
        <color theme="1"/>
        <rFont val="Calibri"/>
        <family val="2"/>
        <scheme val="minor"/>
      </rPr>
      <t xml:space="preserve">
Trabajar cada parámetro seleccionado</t>
    </r>
  </si>
  <si>
    <r>
      <rPr>
        <b/>
        <i/>
        <sz val="11"/>
        <color rgb="FF00B0F0"/>
        <rFont val="Calibri"/>
        <family val="2"/>
        <scheme val="minor"/>
      </rPr>
      <t>Hondakinen sorreraren arabera (pisu)</t>
    </r>
    <r>
      <rPr>
        <b/>
        <i/>
        <sz val="11"/>
        <color theme="0"/>
        <rFont val="Calibri"/>
        <family val="2"/>
        <scheme val="minor"/>
      </rPr>
      <t xml:space="preserve"> </t>
    </r>
    <r>
      <rPr>
        <b/>
        <sz val="11"/>
        <color theme="0"/>
        <rFont val="Calibri"/>
        <family val="2"/>
        <scheme val="minor"/>
      </rPr>
      <t xml:space="preserve">
Generación de residuos (peso)</t>
    </r>
  </si>
  <si>
    <r>
      <rPr>
        <i/>
        <sz val="11"/>
        <color rgb="FF0070C0"/>
        <rFont val="Calibri"/>
        <family val="2"/>
        <scheme val="minor"/>
      </rPr>
      <t xml:space="preserve">Zerbitzu guztien arteko errefusaren urteko sorrera (kg) 
</t>
    </r>
    <r>
      <rPr>
        <sz val="11"/>
        <rFont val="Calibri"/>
        <family val="2"/>
        <scheme val="minor"/>
      </rPr>
      <t>Generación total de Resto al año en kg de todos los servicios</t>
    </r>
  </si>
  <si>
    <r>
      <rPr>
        <i/>
        <sz val="11"/>
        <color rgb="FF0070C0"/>
        <rFont val="Calibri"/>
        <family val="2"/>
        <scheme val="minor"/>
      </rPr>
      <t xml:space="preserve">Zenbat kg errefusa sortzen ditu Zerbitzu espezifikoak 
</t>
    </r>
    <r>
      <rPr>
        <sz val="11"/>
        <rFont val="Calibri"/>
        <family val="2"/>
        <scheme val="minor"/>
      </rPr>
      <t>Cuántos kg de Resto genera el servicio concreto al año</t>
    </r>
  </si>
  <si>
    <r>
      <rPr>
        <i/>
        <sz val="11"/>
        <color rgb="FF0070C0"/>
        <rFont val="Calibri"/>
        <family val="2"/>
        <scheme val="minor"/>
      </rPr>
      <t xml:space="preserve">Zerbitzu especifikoaren errefusa sorreraren %a zerbitzu guztien totalarekiko </t>
    </r>
    <r>
      <rPr>
        <sz val="11"/>
        <rFont val="Calibri"/>
        <family val="2"/>
        <scheme val="minor"/>
      </rPr>
      <t xml:space="preserve"> 
% de resto generado en el servicio concreto respecto al total de servicios</t>
    </r>
  </si>
  <si>
    <r>
      <rPr>
        <i/>
        <sz val="11"/>
        <color rgb="FF0070C0"/>
        <rFont val="Calibri"/>
        <family val="2"/>
        <scheme val="minor"/>
      </rPr>
      <t>Zerbitzu bakoitzaren sorketa (E88) zati zerbitzuen sorketa totala (E87)</t>
    </r>
    <r>
      <rPr>
        <i/>
        <sz val="11"/>
        <color rgb="FF002060"/>
        <rFont val="Calibri"/>
        <family val="2"/>
        <scheme val="minor"/>
      </rPr>
      <t xml:space="preserve"> </t>
    </r>
    <r>
      <rPr>
        <sz val="11"/>
        <color theme="1"/>
        <rFont val="Calibri"/>
        <family val="2"/>
        <scheme val="minor"/>
      </rPr>
      <t>/ División de los kg generados por el servicio concreto (E88) entre los kg totales generados por los servicios (E87)</t>
    </r>
  </si>
  <si>
    <r>
      <rPr>
        <b/>
        <i/>
        <sz val="11"/>
        <color rgb="FF00B0F0"/>
        <rFont val="Calibri"/>
        <family val="2"/>
        <scheme val="minor"/>
      </rPr>
      <t>Hondakinen sorreraren arabera (bolumen)</t>
    </r>
    <r>
      <rPr>
        <b/>
        <sz val="11"/>
        <color theme="0"/>
        <rFont val="Calibri"/>
        <family val="2"/>
        <scheme val="minor"/>
      </rPr>
      <t xml:space="preserve">  
Generación de residuos (volumen)</t>
    </r>
  </si>
  <si>
    <r>
      <rPr>
        <i/>
        <sz val="11"/>
        <color rgb="FF0070C0"/>
        <rFont val="Calibri"/>
        <family val="2"/>
        <scheme val="minor"/>
      </rPr>
      <t xml:space="preserve">Zerbitzu guztien errefusaren urteko sorrera totala (L) 
</t>
    </r>
    <r>
      <rPr>
        <sz val="11"/>
        <rFont val="Calibri"/>
        <family val="2"/>
        <scheme val="minor"/>
      </rPr>
      <t>Generación total de Resto por los servicios al año en L</t>
    </r>
  </si>
  <si>
    <r>
      <rPr>
        <i/>
        <sz val="11"/>
        <color rgb="FF0070C0"/>
        <rFont val="Calibri"/>
        <family val="2"/>
        <scheme val="minor"/>
      </rPr>
      <t>Zerbitzu espezifikoak urtean sortutako errefusa bolumena (L)</t>
    </r>
    <r>
      <rPr>
        <sz val="11"/>
        <rFont val="Calibri"/>
        <family val="2"/>
        <scheme val="minor"/>
      </rPr>
      <t xml:space="preserve"> 
Volumen de Resto generado por el servicio concreto al año</t>
    </r>
  </si>
  <si>
    <r>
      <rPr>
        <i/>
        <sz val="11"/>
        <color rgb="FF0070C0"/>
        <rFont val="Calibri"/>
        <family val="2"/>
        <scheme val="minor"/>
      </rPr>
      <t xml:space="preserve">Zerbitzu espezifikoaren errefusa sorreraren %a Zerbitzu guztien totalarekiko </t>
    </r>
    <r>
      <rPr>
        <sz val="11"/>
        <rFont val="Calibri"/>
        <family val="2"/>
        <scheme val="minor"/>
      </rPr>
      <t xml:space="preserve"> 
% de resto generado en el servicio concreto respecto al total de servicios</t>
    </r>
  </si>
  <si>
    <r>
      <rPr>
        <i/>
        <sz val="11"/>
        <color rgb="FF0070C0"/>
        <rFont val="Calibri"/>
        <family val="2"/>
        <scheme val="minor"/>
      </rPr>
      <t>Zerbitzu espezifikoaren sorketa (L) zati zerbitzuen sorketa totala</t>
    </r>
    <r>
      <rPr>
        <sz val="11"/>
        <color theme="1"/>
        <rFont val="Calibri"/>
        <family val="2"/>
        <scheme val="minor"/>
      </rPr>
      <t xml:space="preserve"> </t>
    </r>
    <r>
      <rPr>
        <i/>
        <sz val="11"/>
        <color rgb="FF0070C0"/>
        <rFont val="Calibri"/>
        <family val="2"/>
        <scheme val="minor"/>
      </rPr>
      <t>(E96/E95)</t>
    </r>
    <r>
      <rPr>
        <sz val="11"/>
        <color theme="1"/>
        <rFont val="Calibri"/>
        <family val="2"/>
        <scheme val="minor"/>
      </rPr>
      <t>/ División de los L generados por el servicio concreto entre los L totales generados por los servicios (E96/E95)</t>
    </r>
  </si>
  <si>
    <r>
      <rPr>
        <b/>
        <i/>
        <sz val="11"/>
        <color rgb="FF00B0F0"/>
        <rFont val="Calibri"/>
        <family val="2"/>
        <scheme val="minor"/>
      </rPr>
      <t>Hondakinen sorreraren arabera (edukiontzi edo poltsaren bolumena)</t>
    </r>
    <r>
      <rPr>
        <b/>
        <sz val="11"/>
        <color rgb="FF00B0F0"/>
        <rFont val="Calibri"/>
        <family val="2"/>
        <scheme val="minor"/>
      </rPr>
      <t xml:space="preserve">
</t>
    </r>
    <r>
      <rPr>
        <b/>
        <sz val="11"/>
        <color theme="0"/>
        <rFont val="Calibri"/>
        <family val="2"/>
        <scheme val="minor"/>
      </rPr>
      <t>Generación de residuos (volumen de contenedor o bolsa)</t>
    </r>
  </si>
  <si>
    <r>
      <rPr>
        <i/>
        <sz val="11"/>
        <color rgb="FF0070C0"/>
        <rFont val="Calibri"/>
        <family val="2"/>
        <scheme val="minor"/>
      </rPr>
      <t>Egokitu Litroak eta %ak</t>
    </r>
    <r>
      <rPr>
        <sz val="11"/>
        <rFont val="Calibri"/>
        <family val="2"/>
        <scheme val="minor"/>
      </rPr>
      <t xml:space="preserve"> / Adaptar Litros y %</t>
    </r>
  </si>
  <si>
    <r>
      <rPr>
        <b/>
        <i/>
        <sz val="11"/>
        <color theme="0"/>
        <rFont val="Calibri"/>
        <family val="2"/>
        <scheme val="minor"/>
      </rPr>
      <t xml:space="preserve">Kategoria bakoitzan zerbitzu kopurua </t>
    </r>
    <r>
      <rPr>
        <b/>
        <sz val="11"/>
        <color theme="0"/>
        <rFont val="Calibri"/>
        <family val="2"/>
        <scheme val="minor"/>
      </rPr>
      <t>/Nº servicios por categoría</t>
    </r>
  </si>
  <si>
    <r>
      <rPr>
        <i/>
        <sz val="11"/>
        <color rgb="FF0070C0"/>
        <rFont val="Calibri"/>
        <family val="2"/>
        <scheme val="minor"/>
      </rPr>
      <t>Zerbitzu guztien urteko errefusa bolumen erlatibo totala</t>
    </r>
    <r>
      <rPr>
        <sz val="11"/>
        <rFont val="Calibri"/>
        <family val="2"/>
        <scheme val="minor"/>
      </rPr>
      <t xml:space="preserve"> </t>
    </r>
    <r>
      <rPr>
        <i/>
        <sz val="11"/>
        <color rgb="FF0070C0"/>
        <rFont val="Calibri"/>
        <family val="2"/>
        <scheme val="minor"/>
      </rPr>
      <t>(L)</t>
    </r>
    <r>
      <rPr>
        <sz val="11"/>
        <rFont val="Calibri"/>
        <family val="2"/>
        <scheme val="minor"/>
      </rPr>
      <t xml:space="preserve">
Volumen aparente total de fracción resto generado por servicios al año (L)</t>
    </r>
  </si>
  <si>
    <r>
      <rPr>
        <i/>
        <sz val="11"/>
        <color rgb="FF0070C0"/>
        <rFont val="Calibri"/>
        <family val="2"/>
        <scheme val="minor"/>
      </rPr>
      <t>Zerbitzuen errefusa bolumen totala zati irekitze banako bolumena</t>
    </r>
    <r>
      <rPr>
        <sz val="11"/>
        <color theme="1"/>
        <rFont val="Calibri"/>
        <family val="2"/>
        <scheme val="minor"/>
      </rPr>
      <t xml:space="preserve"> / División del volumen de resto generado por el total de servicios entre el volumen de cada apertura</t>
    </r>
  </si>
  <si>
    <r>
      <rPr>
        <i/>
        <sz val="11"/>
        <color rgb="FF0070C0"/>
        <rFont val="Calibri"/>
        <family val="2"/>
        <scheme val="minor"/>
      </rPr>
      <t>Kostu totala zazti irekitze kopuru totala</t>
    </r>
    <r>
      <rPr>
        <sz val="11"/>
        <color theme="1"/>
        <rFont val="Calibri"/>
        <family val="2"/>
        <scheme val="minor"/>
      </rPr>
      <t xml:space="preserve"> / División del coste total entre el nº de aperturas totales</t>
    </r>
  </si>
  <si>
    <r>
      <rPr>
        <i/>
        <sz val="11"/>
        <color rgb="FF0070C0"/>
        <rFont val="Calibri"/>
        <family val="2"/>
        <scheme val="minor"/>
      </rPr>
      <t>Zenbat irekitze egiten ditu urtero Zerbitzu espezifikoak urtero?</t>
    </r>
    <r>
      <rPr>
        <sz val="11"/>
        <rFont val="Calibri"/>
        <family val="2"/>
        <scheme val="minor"/>
      </rPr>
      <t xml:space="preserve"> 
Cuántas aperturas realiza el servicio concreto al año?</t>
    </r>
  </si>
  <si>
    <r>
      <rPr>
        <b/>
        <i/>
        <sz val="11"/>
        <color rgb="FF00B0F0"/>
        <rFont val="Calibri"/>
        <family val="2"/>
        <scheme val="minor"/>
      </rPr>
      <t>Errefusa Kontenedoreen Irekitze kopuruaren arabera</t>
    </r>
    <r>
      <rPr>
        <b/>
        <sz val="11"/>
        <color theme="0"/>
        <rFont val="Calibri"/>
        <family val="2"/>
        <scheme val="minor"/>
      </rPr>
      <t xml:space="preserve"> 
Por apertura de contenedores de resto</t>
    </r>
  </si>
  <si>
    <r>
      <rPr>
        <i/>
        <sz val="11"/>
        <color rgb="FF0070C0"/>
        <rFont val="Calibri"/>
        <family val="2"/>
        <scheme val="minor"/>
      </rPr>
      <t xml:space="preserve">Zenbat irekitze egiten dituzte Zerbitzuek urtero bataz beste? 
</t>
    </r>
    <r>
      <rPr>
        <sz val="11"/>
        <rFont val="Calibri"/>
        <family val="2"/>
        <scheme val="minor"/>
      </rPr>
      <t>Cuántas aperturas/año realizan los servicios como promedio?</t>
    </r>
  </si>
  <si>
    <r>
      <rPr>
        <b/>
        <i/>
        <sz val="11"/>
        <color theme="0"/>
        <rFont val="Calibri"/>
        <family val="2"/>
        <scheme val="minor"/>
      </rPr>
      <t>Urteko irekitze sarritasuna</t>
    </r>
    <r>
      <rPr>
        <b/>
        <sz val="11"/>
        <color theme="0"/>
        <rFont val="Calibri"/>
        <family val="2"/>
        <scheme val="minor"/>
      </rPr>
      <t xml:space="preserve">
Frecuencias de apertura anual</t>
    </r>
  </si>
  <si>
    <t>Kategoria bakoitzan zerbitzu kopurua /Nº servicios por categoría</t>
  </si>
  <si>
    <r>
      <rPr>
        <b/>
        <i/>
        <sz val="11"/>
        <color theme="0"/>
        <rFont val="Calibri"/>
        <family val="2"/>
        <scheme val="minor"/>
      </rPr>
      <t>EMAITZAK</t>
    </r>
    <r>
      <rPr>
        <b/>
        <sz val="11"/>
        <color theme="0"/>
        <rFont val="Calibri"/>
        <family val="2"/>
        <scheme val="minor"/>
      </rPr>
      <t xml:space="preserve"> / RESULTADOS</t>
    </r>
  </si>
  <si>
    <r>
      <rPr>
        <i/>
        <sz val="11"/>
        <color rgb="FF0070C0"/>
        <rFont val="Calibri"/>
        <family val="2"/>
        <scheme val="minor"/>
      </rPr>
      <t>Jarduera eta azalera</t>
    </r>
    <r>
      <rPr>
        <sz val="11"/>
        <rFont val="Calibri"/>
        <family val="2"/>
        <scheme val="minor"/>
      </rPr>
      <t xml:space="preserve"> / Actividad y suerficie</t>
    </r>
  </si>
  <si>
    <r>
      <rPr>
        <i/>
        <sz val="11"/>
        <color rgb="FF0070C0"/>
        <rFont val="Calibri"/>
        <family val="2"/>
        <scheme val="minor"/>
      </rPr>
      <t xml:space="preserve">Hartu datua taulatik </t>
    </r>
    <r>
      <rPr>
        <sz val="11"/>
        <color rgb="FF002060"/>
        <rFont val="Calibri"/>
        <family val="2"/>
        <scheme val="minor"/>
      </rPr>
      <t>/ Tomar dato de la tabla</t>
    </r>
  </si>
  <si>
    <t>CUOTA PROVISIONAL</t>
  </si>
  <si>
    <t>FACTOR RESIDUOS</t>
  </si>
  <si>
    <t>FACTOR SUPERFICIE Y CUOTA MODIFICADA PROVISIONAL</t>
  </si>
  <si>
    <t>INDICAR Nº DE ACTIVIDADES POR TRAMO DE SUPERFICIE</t>
  </si>
  <si>
    <t>INGRESOS PROVISIONALES</t>
  </si>
  <si>
    <t>CUOTAS RECALCULADAS</t>
  </si>
  <si>
    <t>TIPOLOGÍAS DE ACTIVIDADES</t>
  </si>
  <si>
    <t xml:space="preserve">Grado </t>
  </si>
  <si>
    <t>Nivel</t>
  </si>
  <si>
    <t>Coeficiente</t>
  </si>
  <si>
    <t>&lt;25</t>
  </si>
  <si>
    <t>25-50</t>
  </si>
  <si>
    <t>50-100</t>
  </si>
  <si>
    <t>100-150</t>
  </si>
  <si>
    <t>150-250</t>
  </si>
  <si>
    <t>500-750</t>
  </si>
  <si>
    <t>750-1000</t>
  </si>
  <si>
    <t>&gt;1000</t>
  </si>
  <si>
    <t>Categoria 1</t>
  </si>
  <si>
    <t>HOSTELERÍA</t>
  </si>
  <si>
    <t>Subgrupo 1.1</t>
  </si>
  <si>
    <t>Establecimientos hosteleros donde sólo se sirven bebidas: pubs, bares, etc.</t>
  </si>
  <si>
    <t>Orgánica</t>
  </si>
  <si>
    <t>Muy poco</t>
  </si>
  <si>
    <t>Resto</t>
  </si>
  <si>
    <t>Subgrupo 1.2</t>
  </si>
  <si>
    <t>Establecimientos hosteleros donde se sirven alimentos de consumo inmediato; bares, degustaciones, etc.</t>
  </si>
  <si>
    <t>Medio</t>
  </si>
  <si>
    <t>Poco</t>
  </si>
  <si>
    <t>Subgrupo 1.3</t>
  </si>
  <si>
    <t>Establecimientos hosteleros donde se sirven comidas y disponen de comedor: restaurantes, txokos y sociedades gastronómicas, etc.</t>
  </si>
  <si>
    <t>Alto</t>
  </si>
  <si>
    <t>Subgrupo 1.4</t>
  </si>
  <si>
    <t>Hospedaje sin restaurante ni expendedora de alimentos</t>
  </si>
  <si>
    <t>Subgrupo 1.5</t>
  </si>
  <si>
    <t>Hospedaje con servicio de alimentos de consumo inmediato, con bar o expendedoras</t>
  </si>
  <si>
    <t>Subgrupo 1.6</t>
  </si>
  <si>
    <t>Hospedaje con restaurante</t>
  </si>
  <si>
    <t>Categoria 2</t>
  </si>
  <si>
    <t>OFICINAS</t>
  </si>
  <si>
    <t>Subgrupo 2.1</t>
  </si>
  <si>
    <t>Oficinas, comisarías, funerarias, bancos, agencias de viajes, consultorías, ingenierías, etc.</t>
  </si>
  <si>
    <t xml:space="preserve">Nada </t>
  </si>
  <si>
    <t>Categoria 3</t>
  </si>
  <si>
    <t>COMERCIO AL POR MENOR DE ARTÍCULOS NO ALIMENTARIOS</t>
  </si>
  <si>
    <t>Subgrupo 3.1</t>
  </si>
  <si>
    <t>Comercios especiales (ropa, zapaterías, ferreteríias, farmacias, etc.)</t>
  </si>
  <si>
    <t>Nada</t>
  </si>
  <si>
    <t>Subgrupo 3.2</t>
  </si>
  <si>
    <t>Comercios especiales (floristerías)</t>
  </si>
  <si>
    <t>Categoria 4</t>
  </si>
  <si>
    <t>COMERCIO AL POR MENOR DE ALIMENTOS EN ESTABLECIMIENTOS ESPECIALIZADOS</t>
  </si>
  <si>
    <t>Subgrupo 4.1</t>
  </si>
  <si>
    <t>Carnicerías</t>
  </si>
  <si>
    <t>Subgrupo 4.2</t>
  </si>
  <si>
    <t>Pescaderías</t>
  </si>
  <si>
    <t>Subgrupo 4.3</t>
  </si>
  <si>
    <t>Fruterías</t>
  </si>
  <si>
    <t>Subgrupo 4.4</t>
  </si>
  <si>
    <t>Panaderías, pastelerías, etc.</t>
  </si>
  <si>
    <t>Subgrupo 4.5</t>
  </si>
  <si>
    <t>Vinotecas, productos envasados, conservas, encurtidos, máquinas de vending</t>
  </si>
  <si>
    <t>Categoria 5</t>
  </si>
  <si>
    <t>COMERCIO AL POR MENOR DE ALIMENTOS EN ESTABLECIMIENTOS NO ESPECIALIZADOS</t>
  </si>
  <si>
    <t>Subgrupo 5.1</t>
  </si>
  <si>
    <t>Tiendas de alimentación, supermercados</t>
  </si>
  <si>
    <t>Categoria 6</t>
  </si>
  <si>
    <t>FABRICACIÓN, REPARACIÓN, ALMACENES</t>
  </si>
  <si>
    <t>Subgrupo 6.1</t>
  </si>
  <si>
    <t>Laboratorios, talleres, de vehículos, talleres de reparaciones, carpinterías, estaciones de servicio, garajes por estancias</t>
  </si>
  <si>
    <t>Subgrupo 6.2</t>
  </si>
  <si>
    <t>Almacenes</t>
  </si>
  <si>
    <t>Categoria 7</t>
  </si>
  <si>
    <t>RESIDENCIAS SANITARIAS, ASISTENCIA SOCIAL</t>
  </si>
  <si>
    <t>Subgrupo 7.1</t>
  </si>
  <si>
    <t>Hospitales, centros de día, geriátricos, guarderías</t>
  </si>
  <si>
    <t>Muy alto</t>
  </si>
  <si>
    <t>Categoria 8</t>
  </si>
  <si>
    <t>EDUCACIÓN</t>
  </si>
  <si>
    <t>Subgrupo 8.1</t>
  </si>
  <si>
    <t>Academias, universidades, centros de enseñanza, sin comedor ni cattering</t>
  </si>
  <si>
    <t>Subgrupo 8.2</t>
  </si>
  <si>
    <t>Academias, universidades, centros de enseñanza, con comedor o cattering</t>
  </si>
  <si>
    <t>Categoria 9</t>
  </si>
  <si>
    <t>ACTIVIDADES DE MANTENIMIENTO PERSONAL</t>
  </si>
  <si>
    <t>Subgrupo 9.1</t>
  </si>
  <si>
    <t>Salones de belleza, peluquerías</t>
  </si>
  <si>
    <t>Subgrupo 9.2</t>
  </si>
  <si>
    <t>Acupuntura, fisioterapia, centros de bronceado</t>
  </si>
  <si>
    <t>Categoria 10</t>
  </si>
  <si>
    <t>ACTIVIDADES RECREATIVAS</t>
  </si>
  <si>
    <t>Subgrupo 10.1</t>
  </si>
  <si>
    <t>Teatros, cines, salas de juego</t>
  </si>
  <si>
    <t>Categoria 11</t>
  </si>
  <si>
    <t>ACTIVIDADES SANITARIAS</t>
  </si>
  <si>
    <t>Subgrupo 11.1</t>
  </si>
  <si>
    <t>Ambulatorios, consultas médicas, odontológicas, veterinarias, etc.</t>
  </si>
  <si>
    <t>Categoria 12</t>
  </si>
  <si>
    <t>INSTALACIONES DEPORTIVAS</t>
  </si>
  <si>
    <t>Subgrupo 12.1</t>
  </si>
  <si>
    <t>Polideportivos, piscinas, canchas, gimnasios, frontones, etc.</t>
  </si>
  <si>
    <t>Subgrupo 12.2</t>
  </si>
  <si>
    <t>Grandes instalaciones, campos de futbol, basket</t>
  </si>
  <si>
    <t>Categoria 13</t>
  </si>
  <si>
    <t>ACTIVIDADES CULTURALES</t>
  </si>
  <si>
    <t>Subgrupo 13.1</t>
  </si>
  <si>
    <t>Bibliotecas, archivos, museos, instituciones culturales</t>
  </si>
  <si>
    <t>Categoria 14</t>
  </si>
  <si>
    <t>ACTIVIDADES ASOCIATIVAS</t>
  </si>
  <si>
    <t>Subgrupo 14.1</t>
  </si>
  <si>
    <t>Organizaciones profesionales, empresariales, religiosas, culturales, ONGs, etc.</t>
  </si>
  <si>
    <t>Categoria 15</t>
  </si>
  <si>
    <t>RESIDENCIAS COLECTIVAS</t>
  </si>
  <si>
    <t>Subgrupo 15.1</t>
  </si>
  <si>
    <t>Colegioos mayores, centros de acogida, residencias de personal religioso</t>
  </si>
  <si>
    <t>Categoria 16</t>
  </si>
  <si>
    <t>EVENTOS TEMPORALES</t>
  </si>
  <si>
    <t>Subgrupo 16.1</t>
  </si>
  <si>
    <t>Deportivos</t>
  </si>
  <si>
    <t>Subgrupo 16.2</t>
  </si>
  <si>
    <t>Conciertos y espectáculos en espacios públicos</t>
  </si>
  <si>
    <t>Subgrupo 16.3</t>
  </si>
  <si>
    <t>Festivos</t>
  </si>
  <si>
    <t>Subgrupo 16.4</t>
  </si>
  <si>
    <t>Ferias, circos</t>
  </si>
  <si>
    <t xml:space="preserve">Medio </t>
  </si>
  <si>
    <t>Subgrupo 16.5</t>
  </si>
  <si>
    <t>Reivindicativos</t>
  </si>
  <si>
    <t>Categoria 17</t>
  </si>
  <si>
    <t>EQUIPAMIENTOS INSTITUCIONALES CON USO RESIDENCIAL</t>
  </si>
  <si>
    <t>Subgrupo 17.1</t>
  </si>
  <si>
    <t>Cárceles, cuarteles y similares</t>
  </si>
  <si>
    <t>Categoria 18</t>
  </si>
  <si>
    <t>LOCALES SIN USO</t>
  </si>
  <si>
    <t>Locales sin uso</t>
  </si>
  <si>
    <t>Total</t>
  </si>
  <si>
    <t xml:space="preserve">Grados </t>
  </si>
  <si>
    <t>A cubrir</t>
  </si>
  <si>
    <t>En %</t>
  </si>
  <si>
    <t>CONVERSIÓN DE NIVEL A COEFICIENTE</t>
  </si>
  <si>
    <r>
      <rPr>
        <b/>
        <i/>
        <sz val="12"/>
        <color theme="5"/>
        <rFont val="Calibri"/>
        <family val="2"/>
        <scheme val="minor"/>
      </rPr>
      <t>Udalerrietako hondakinak (UH tona/urte)</t>
    </r>
    <r>
      <rPr>
        <sz val="12"/>
        <rFont val="Calibri"/>
        <family val="2"/>
        <scheme val="minor"/>
      </rPr>
      <t xml:space="preserve">
</t>
    </r>
    <r>
      <rPr>
        <b/>
        <sz val="12"/>
        <rFont val="Calibri"/>
        <family val="2"/>
        <scheme val="minor"/>
      </rPr>
      <t>Toneladas/año Residuos municipales RM</t>
    </r>
  </si>
  <si>
    <r>
      <rPr>
        <i/>
        <sz val="11"/>
        <color rgb="FF0070C0"/>
        <rFont val="Calibri"/>
        <family val="2"/>
        <scheme val="minor"/>
      </rPr>
      <t xml:space="preserve">Aukera bakarra, industria bakoitzaren hondakin bolumen sorreraren araberako kalkulua (E122). </t>
    </r>
    <r>
      <rPr>
        <sz val="11"/>
        <color rgb="FF0070C0"/>
        <rFont val="Calibri"/>
        <family val="2"/>
        <scheme val="minor"/>
      </rPr>
      <t xml:space="preserve">
</t>
    </r>
    <r>
      <rPr>
        <sz val="11"/>
        <rFont val="Calibri"/>
        <family val="2"/>
        <scheme val="minor"/>
      </rPr>
      <t>Única opción: por cálculo según volumen de residuos generado en cada industria (E122).</t>
    </r>
  </si>
  <si>
    <r>
      <rPr>
        <i/>
        <sz val="11"/>
        <color rgb="FF0070C0"/>
        <rFont val="Calibri"/>
        <family val="2"/>
        <scheme val="minor"/>
      </rPr>
      <t>Aukera bakarra: Zerbitzu bakoitzeko errefusa pisu sorreraren araberako kalkulua (E114)</t>
    </r>
    <r>
      <rPr>
        <sz val="11"/>
        <color rgb="FF0070C0"/>
        <rFont val="Calibri"/>
        <family val="2"/>
        <scheme val="minor"/>
      </rPr>
      <t xml:space="preserve">
</t>
    </r>
    <r>
      <rPr>
        <sz val="11"/>
        <rFont val="Calibri"/>
        <family val="2"/>
        <scheme val="minor"/>
      </rPr>
      <t>Única opción: cálculo según generación de resto (peso) de cada servicio (E114)</t>
    </r>
  </si>
  <si>
    <r>
      <rPr>
        <i/>
        <sz val="11"/>
        <color rgb="FF0070C0"/>
        <rFont val="Calibri"/>
        <family val="2"/>
        <scheme val="minor"/>
      </rPr>
      <t>Hautatu: A aukera, zerbitzu bakoitzak egindako kontenedore irekitzeen araberako kalkulua (E151) edo B aukera, tartez, beheko taularen arabera (LM zutabea).</t>
    </r>
    <r>
      <rPr>
        <sz val="11"/>
        <color rgb="FF0070C0"/>
        <rFont val="Calibri"/>
        <family val="2"/>
        <scheme val="minor"/>
      </rPr>
      <t xml:space="preserve">
</t>
    </r>
    <r>
      <rPr>
        <sz val="11"/>
        <rFont val="Calibri"/>
        <family val="2"/>
        <scheme val="minor"/>
      </rPr>
      <t xml:space="preserve">Elegir: Opción A por cálculo según nº de aperturas de contenedor de cada industria (E151) u Opción B, por tramos según tabla más abajo (columna LM). </t>
    </r>
  </si>
  <si>
    <r>
      <rPr>
        <i/>
        <sz val="11"/>
        <color rgb="FF0070C0"/>
        <rFont val="Calibri"/>
        <family val="2"/>
        <scheme val="minor"/>
      </rPr>
      <t>Hautatu: A aukera, zerbitzu bakoitzaren langile kopuru araberako kalkulua (E40) edo B aukera, tartez, beheko taularen arabera (lerro 50).</t>
    </r>
    <r>
      <rPr>
        <sz val="11"/>
        <color rgb="FF0070C0"/>
        <rFont val="Calibri"/>
        <family val="2"/>
        <scheme val="minor"/>
      </rPr>
      <t xml:space="preserve">
</t>
    </r>
    <r>
      <rPr>
        <sz val="11"/>
        <rFont val="Calibri"/>
        <family val="2"/>
        <scheme val="minor"/>
      </rPr>
      <t xml:space="preserve">Elegir: Opción A por cálculo según trabajadores de cada servicio (E40) u Opción B, por tramos según tabla más abajo (fila 50). </t>
    </r>
  </si>
  <si>
    <r>
      <rPr>
        <i/>
        <sz val="11"/>
        <color rgb="FF0070C0"/>
        <rFont val="Calibri"/>
        <family val="2"/>
        <scheme val="minor"/>
      </rPr>
      <t>RAP dirusarrerak</t>
    </r>
    <r>
      <rPr>
        <sz val="11"/>
        <rFont val="Calibri"/>
        <family val="2"/>
        <scheme val="minor"/>
      </rPr>
      <t xml:space="preserve">
Ingresos RAP</t>
    </r>
  </si>
  <si>
    <r>
      <rPr>
        <i/>
        <sz val="11"/>
        <color rgb="FF0070C0"/>
        <rFont val="Calibri"/>
        <family val="2"/>
        <scheme val="minor"/>
      </rPr>
      <t>COSTES E INGRESOStik (E52) dator</t>
    </r>
    <r>
      <rPr>
        <sz val="11"/>
        <rFont val="Calibri"/>
        <family val="2"/>
        <scheme val="minor"/>
      </rPr>
      <t xml:space="preserve"> / Procede de COSTES E INGRESOS (E52)</t>
    </r>
  </si>
  <si>
    <r>
      <rPr>
        <i/>
        <sz val="11"/>
        <color rgb="FF0070C0"/>
        <rFont val="Calibri"/>
        <family val="2"/>
        <scheme val="minor"/>
      </rPr>
      <t>Kostu totala (COSTES E INGRESOS E52) zati UH tona totalak (C18)</t>
    </r>
    <r>
      <rPr>
        <sz val="11"/>
        <rFont val="Calibri"/>
        <family val="2"/>
        <scheme val="minor"/>
      </rPr>
      <t xml:space="preserve"> / División de Costes totales COSTES E INGRESOS E52) entre toneladas RM totales (C18)</t>
    </r>
  </si>
  <si>
    <r>
      <rPr>
        <i/>
        <sz val="11"/>
        <color rgb="FF0070C0"/>
        <rFont val="Calibri"/>
        <family val="2"/>
        <scheme val="minor"/>
      </rPr>
      <t>Materialen salmentak</t>
    </r>
    <r>
      <rPr>
        <sz val="11"/>
        <rFont val="Calibri"/>
        <family val="2"/>
        <scheme val="minor"/>
      </rPr>
      <t xml:space="preserve">
Ventas de materiales</t>
    </r>
  </si>
  <si>
    <r>
      <rPr>
        <i/>
        <sz val="11"/>
        <color rgb="FF0070C0"/>
        <rFont val="Calibri"/>
        <family val="2"/>
        <scheme val="minor"/>
      </rPr>
      <t xml:space="preserve">Parte finkoa 
</t>
    </r>
    <r>
      <rPr>
        <sz val="11"/>
        <rFont val="Calibri"/>
        <family val="2"/>
        <scheme val="minor"/>
      </rPr>
      <t>Parte fija</t>
    </r>
  </si>
  <si>
    <r>
      <rPr>
        <i/>
        <sz val="11"/>
        <color rgb="FF0070C0"/>
        <rFont val="Calibri"/>
        <family val="2"/>
        <scheme val="minor"/>
      </rPr>
      <t xml:space="preserve">Ura
</t>
    </r>
    <r>
      <rPr>
        <sz val="11"/>
        <rFont val="Calibri"/>
        <family val="2"/>
        <scheme val="minor"/>
      </rPr>
      <t>Agua</t>
    </r>
  </si>
  <si>
    <r>
      <rPr>
        <i/>
        <sz val="11"/>
        <color rgb="FF0070C0"/>
        <rFont val="Calibri"/>
        <family val="2"/>
        <scheme val="minor"/>
      </rPr>
      <t xml:space="preserve">Kategoria
</t>
    </r>
    <r>
      <rPr>
        <sz val="11"/>
        <rFont val="Calibri"/>
        <family val="2"/>
        <scheme val="minor"/>
      </rPr>
      <t>Categoría</t>
    </r>
  </si>
  <si>
    <r>
      <rPr>
        <i/>
        <sz val="11"/>
        <color rgb="FF0070C0"/>
        <rFont val="Calibri"/>
        <family val="2"/>
        <scheme val="minor"/>
      </rPr>
      <t xml:space="preserve">Okupatzaileak
</t>
    </r>
    <r>
      <rPr>
        <sz val="11"/>
        <rFont val="Calibri"/>
        <family val="2"/>
        <scheme val="minor"/>
      </rPr>
      <t>Ocupantes</t>
    </r>
  </si>
  <si>
    <r>
      <rPr>
        <i/>
        <sz val="11"/>
        <color rgb="FF0070C0"/>
        <rFont val="Calibri"/>
        <family val="2"/>
        <scheme val="minor"/>
      </rPr>
      <t xml:space="preserve">Azalera
</t>
    </r>
    <r>
      <rPr>
        <sz val="11"/>
        <rFont val="Calibri"/>
        <family val="2"/>
        <scheme val="minor"/>
      </rPr>
      <t>Superficie</t>
    </r>
  </si>
  <si>
    <r>
      <rPr>
        <b/>
        <i/>
        <sz val="11"/>
        <color rgb="FF00B0F0"/>
        <rFont val="Calibri"/>
        <family val="2"/>
        <scheme val="minor"/>
      </rPr>
      <t>Etxeko eta merkataritzako hondakinen kudeaketa zerbitzuaren kostuen kalkuloa</t>
    </r>
    <r>
      <rPr>
        <b/>
        <sz val="11"/>
        <color theme="0"/>
        <rFont val="Calibri"/>
        <family val="2"/>
        <scheme val="minor"/>
      </rPr>
      <t xml:space="preserve">
Cálculo de costes del servicio de gestión de residuos domésticos y comerciales</t>
    </r>
  </si>
  <si>
    <r>
      <rPr>
        <i/>
        <sz val="11"/>
        <color rgb="FF0070C0"/>
        <rFont val="Calibri"/>
        <family val="2"/>
        <scheme val="minor"/>
      </rPr>
      <t xml:space="preserve">Kontabilitatetik kanpo geratzen dira udal obretako hondakinak, kale garbiketako hondakinak eta etxeko eta merkataritzako hondakin bilketa zerbitzukoak ez diren bestelako hondakinen kudeaketa </t>
    </r>
    <r>
      <rPr>
        <sz val="11"/>
        <rFont val="Calibri"/>
        <family val="2"/>
        <scheme val="minor"/>
      </rPr>
      <t xml:space="preserve">/ Quedan fuera de la contabilidad los costes por la gestión de los residuos de obras municipales, de los residuos de limpieza viaria y de cualquier otro servicio que no sea el de recogida de residuos domésticos y comerciales.
</t>
    </r>
    <r>
      <rPr>
        <i/>
        <sz val="11"/>
        <color rgb="FF0070C0"/>
        <rFont val="Calibri"/>
        <family val="2"/>
        <scheme val="minor"/>
      </rPr>
      <t xml:space="preserve">
OHARRA: Aurretik erositako kontenedoreen edo besteko ekipamendu edo instalazioen kostuak kontabilizatuko dira beren amortizazioen arabera </t>
    </r>
    <r>
      <rPr>
        <sz val="11"/>
        <rFont val="Calibri"/>
        <family val="2"/>
        <scheme val="minor"/>
      </rPr>
      <t>/ AVISO: el coste de los contenedores o cualquier otro equipamiento o instalación existente se computará en función de su amortización pendiente.</t>
    </r>
  </si>
  <si>
    <r>
      <rPr>
        <i/>
        <sz val="11"/>
        <color rgb="FF0070C0"/>
        <rFont val="Calibri"/>
        <family val="2"/>
        <scheme val="minor"/>
      </rPr>
      <t xml:space="preserve">Zabortegiak ixtearen geroko zaingoa eta mantentze-lanen fakturak </t>
    </r>
    <r>
      <rPr>
        <sz val="11"/>
        <rFont val="Calibri"/>
        <family val="2"/>
        <scheme val="minor"/>
      </rPr>
      <t>Vigilancia y mantenimiento de vertederos tras el cierre</t>
    </r>
    <r>
      <rPr>
        <sz val="11"/>
        <color rgb="FF0070C0"/>
        <rFont val="Calibri"/>
        <family val="2"/>
        <scheme val="minor"/>
      </rPr>
      <t xml:space="preserve"> </t>
    </r>
  </si>
  <si>
    <r>
      <rPr>
        <i/>
        <sz val="11"/>
        <color theme="4" tint="-0.249977111117893"/>
        <rFont val="Calibri"/>
        <family val="2"/>
        <scheme val="minor"/>
      </rPr>
      <t>Tratamendu instalazionoa, bestelako instalazioak</t>
    </r>
    <r>
      <rPr>
        <sz val="11"/>
        <rFont val="Calibri"/>
        <family val="2"/>
        <scheme val="minor"/>
      </rPr>
      <t xml:space="preserve">
Instalaciones de tratamiento, otras...</t>
    </r>
  </si>
  <si>
    <r>
      <rPr>
        <i/>
        <sz val="11"/>
        <color rgb="FF0070C0"/>
        <rFont val="Calibri"/>
        <family val="2"/>
        <scheme val="minor"/>
      </rPr>
      <t>Bestelakoak</t>
    </r>
    <r>
      <rPr>
        <sz val="11"/>
        <rFont val="Calibri"/>
        <family val="2"/>
        <scheme val="minor"/>
      </rPr>
      <t xml:space="preserve">
Otros (CD-DVD, toner, etc.)</t>
    </r>
  </si>
  <si>
    <r>
      <rPr>
        <b/>
        <i/>
        <sz val="11"/>
        <color theme="0"/>
        <rFont val="Calibri"/>
        <family val="2"/>
        <scheme val="minor"/>
      </rPr>
      <t>ZERBITZUAREN KOSTUAK GUZTIRA</t>
    </r>
    <r>
      <rPr>
        <b/>
        <sz val="11"/>
        <color theme="0"/>
        <rFont val="Calibri"/>
        <family val="2"/>
        <scheme val="minor"/>
      </rPr>
      <t xml:space="preserve">
COSTES TOTALES DEL SERVICIO</t>
    </r>
  </si>
  <si>
    <r>
      <rPr>
        <b/>
        <i/>
        <sz val="11"/>
        <color rgb="FF0070C0"/>
        <rFont val="Calibri"/>
        <family val="2"/>
        <scheme val="minor"/>
      </rPr>
      <t>Kontzeptua</t>
    </r>
    <r>
      <rPr>
        <b/>
        <sz val="11"/>
        <rFont val="Calibri"/>
        <family val="2"/>
        <scheme val="minor"/>
      </rPr>
      <t xml:space="preserve">  / Concepto</t>
    </r>
  </si>
  <si>
    <r>
      <rPr>
        <b/>
        <i/>
        <sz val="11"/>
        <color rgb="FF00B0F0"/>
        <rFont val="Calibri"/>
        <family val="2"/>
        <scheme val="minor"/>
      </rPr>
      <t xml:space="preserve">Betetzeko gida
</t>
    </r>
    <r>
      <rPr>
        <b/>
        <sz val="11"/>
        <color theme="0"/>
        <rFont val="Calibri"/>
        <family val="2"/>
        <scheme val="minor"/>
      </rPr>
      <t>Guía para la cumplimentación</t>
    </r>
  </si>
  <si>
    <r>
      <rPr>
        <b/>
        <i/>
        <sz val="11"/>
        <color rgb="FF00B0F0"/>
        <rFont val="Calibri"/>
        <family val="2"/>
        <scheme val="minor"/>
      </rPr>
      <t>Honakinen sorrera</t>
    </r>
    <r>
      <rPr>
        <b/>
        <sz val="11"/>
        <color theme="0"/>
        <rFont val="Calibri"/>
        <family val="2"/>
        <scheme val="minor"/>
      </rPr>
      <t xml:space="preserve">
Generación de residuos</t>
    </r>
  </si>
  <si>
    <r>
      <rPr>
        <b/>
        <i/>
        <sz val="11"/>
        <color rgb="FF0070C0"/>
        <rFont val="Calibri"/>
        <family val="2"/>
        <scheme val="minor"/>
      </rPr>
      <t xml:space="preserve">Atal honetan, etxebizitza, industria eta zerbitzuen tasengatik jaso beharreko sarrera osoak kalkulatzen dira </t>
    </r>
    <r>
      <rPr>
        <b/>
        <sz val="11"/>
        <rFont val="Calibri"/>
        <family val="2"/>
        <scheme val="minor"/>
      </rPr>
      <t>/ En este apartado se calculan los ingresos totales por tasas a percibir de las viviendas, de las industrias y de los servicios.</t>
    </r>
  </si>
  <si>
    <r>
      <rPr>
        <b/>
        <i/>
        <sz val="14"/>
        <color rgb="FF0070C0"/>
        <rFont val="Calibri"/>
        <family val="2"/>
        <scheme val="minor"/>
      </rPr>
      <t>1. aukera  E</t>
    </r>
    <r>
      <rPr>
        <b/>
        <i/>
        <sz val="11"/>
        <color rgb="FF0070C0"/>
        <rFont val="Calibri"/>
        <family val="2"/>
        <scheme val="minor"/>
      </rPr>
      <t>txebizitzen kostua kalkulatu (EH tona/urte * UH tonaren  kostua / 1000) eta banatu geratzen den aldea industria eta zerbizuak artean establezimendu kopuruaren arabera (ezbaia: etxebizitzetako EH kopurua, industria eta zerbitzuen EH sartu gabe).</t>
    </r>
    <r>
      <rPr>
        <b/>
        <sz val="11"/>
        <rFont val="Calibri"/>
        <family val="2"/>
        <scheme val="minor"/>
      </rPr>
      <t xml:space="preserve">
</t>
    </r>
    <r>
      <rPr>
        <b/>
        <sz val="14"/>
        <rFont val="Calibri"/>
        <family val="2"/>
        <scheme val="minor"/>
      </rPr>
      <t xml:space="preserve">Opción 1. </t>
    </r>
    <r>
      <rPr>
        <b/>
        <sz val="11"/>
        <rFont val="Calibri"/>
        <family val="2"/>
        <scheme val="minor"/>
      </rPr>
      <t>Calculando el coste de viviendas (t/año RD * coste t RM / 1000) y la diferencia se reparte entre servicios e industrias en función del nº de establecimientos (incertidumbre: cantidad de residuos domésticos de los hogares, sin incluir los domésticos de servicios e industrias)</t>
    </r>
  </si>
  <si>
    <r>
      <rPr>
        <b/>
        <i/>
        <sz val="14"/>
        <color rgb="FF0070C0"/>
        <rFont val="Calibri"/>
        <family val="2"/>
        <scheme val="minor"/>
      </rPr>
      <t xml:space="preserve">2. aukera  </t>
    </r>
    <r>
      <rPr>
        <b/>
        <i/>
        <sz val="11"/>
        <color rgb="FF0070C0"/>
        <rFont val="Calibri"/>
        <family val="2"/>
        <scheme val="minor"/>
      </rPr>
      <t>Hartu kostu totala eta etxebizitzak, industriak eta zerbitzuak sortutako hondakin kopuruaren arabera banatu (ezbaia: orokorrean, baliteke informazio hau eskuragai ez izatea eta, ondoren, aukera hau baztertuko da).</t>
    </r>
    <r>
      <rPr>
        <b/>
        <sz val="11"/>
        <rFont val="Calibri"/>
        <family val="2"/>
        <scheme val="minor"/>
      </rPr>
      <t xml:space="preserve">
</t>
    </r>
    <r>
      <rPr>
        <b/>
        <sz val="14"/>
        <rFont val="Calibri"/>
        <family val="2"/>
        <scheme val="minor"/>
      </rPr>
      <t>Opción 2.</t>
    </r>
    <r>
      <rPr>
        <b/>
        <sz val="11"/>
        <rFont val="Calibri"/>
        <family val="2"/>
        <scheme val="minor"/>
      </rPr>
      <t xml:space="preserve"> Tomar el coste total y repartirlo según los kg totales generados por viviendas, servicios e industria. Incertidumbre: en general, esta información es posible que no esté disponible (se descartará esta opción).</t>
    </r>
  </si>
  <si>
    <r>
      <rPr>
        <b/>
        <i/>
        <sz val="14"/>
        <color rgb="FF0070C0"/>
        <rFont val="Calibri"/>
        <family val="2"/>
        <scheme val="minor"/>
      </rPr>
      <t>3. aukera K</t>
    </r>
    <r>
      <rPr>
        <b/>
        <i/>
        <sz val="11"/>
        <color rgb="FF0070C0"/>
        <rFont val="Calibri"/>
        <family val="2"/>
        <scheme val="minor"/>
      </rPr>
      <t xml:space="preserve">ostu totala hartu eta erabiltzaile kopuruaren arabera banatu, pertsonak zenbatzen (etxebizitetako okupatzaileak/totala, Zerbitzu langileak/totala, industria langileak/totala)
</t>
    </r>
    <r>
      <rPr>
        <b/>
        <sz val="11"/>
        <rFont val="Calibri"/>
        <family val="2"/>
        <scheme val="minor"/>
      </rPr>
      <t xml:space="preserve">
</t>
    </r>
    <r>
      <rPr>
        <b/>
        <sz val="14"/>
        <rFont val="Calibri"/>
        <family val="2"/>
        <scheme val="minor"/>
      </rPr>
      <t>Opción 3.</t>
    </r>
    <r>
      <rPr>
        <b/>
        <sz val="11"/>
        <rFont val="Calibri"/>
        <family val="2"/>
        <scheme val="minor"/>
      </rPr>
      <t xml:space="preserve"> Tomar el coste total y repartirlo según el número de usuarios contabilizando personas (ocupantes de viviendas/total, trabajadores servicios/total y trabajadores industria/total) </t>
    </r>
  </si>
  <si>
    <r>
      <rPr>
        <i/>
        <sz val="11"/>
        <color rgb="FF0070C0"/>
        <rFont val="Calibri"/>
        <family val="2"/>
        <scheme val="minor"/>
      </rPr>
      <t xml:space="preserve">Bestekoak*: Industria eta Zerbitzuen gehiketa adierazten du </t>
    </r>
    <r>
      <rPr>
        <sz val="11"/>
        <rFont val="Calibri"/>
        <family val="2"/>
        <scheme val="minor"/>
      </rPr>
      <t xml:space="preserve">
Otros*: corresponde a la suma de Industria y Servicios</t>
    </r>
  </si>
  <si>
    <r>
      <rPr>
        <i/>
        <sz val="11"/>
        <color rgb="FF0070C0"/>
        <rFont val="Calibri"/>
        <family val="2"/>
        <scheme val="minor"/>
      </rPr>
      <t>Bestekoak*:  Industria eta Zerbitzuen gehiketa adierazten du</t>
    </r>
    <r>
      <rPr>
        <sz val="11"/>
        <rFont val="Calibri"/>
        <family val="2"/>
        <scheme val="minor"/>
      </rPr>
      <t xml:space="preserve">
Otros*: corresponde a la suma de Industria y Servicios</t>
    </r>
  </si>
  <si>
    <r>
      <rPr>
        <b/>
        <i/>
        <sz val="14"/>
        <color rgb="FF0070C0"/>
        <rFont val="Calibri"/>
        <family val="2"/>
        <scheme val="minor"/>
      </rPr>
      <t xml:space="preserve">Gelaxka urdinak bete </t>
    </r>
    <r>
      <rPr>
        <b/>
        <sz val="14"/>
        <rFont val="Calibri"/>
        <family val="2"/>
        <scheme val="minor"/>
      </rPr>
      <t>/ Rellenar las celdas azules</t>
    </r>
  </si>
  <si>
    <r>
      <rPr>
        <sz val="11"/>
        <color rgb="FF0070C0"/>
        <rFont val="Calibri"/>
        <family val="2"/>
        <scheme val="minor"/>
      </rPr>
      <t>Erabiliko bada: sartu datuak (%ak edo zenbatekoak)</t>
    </r>
    <r>
      <rPr>
        <sz val="11"/>
        <color theme="1"/>
        <rFont val="Calibri"/>
        <family val="2"/>
        <scheme val="minor"/>
      </rPr>
      <t xml:space="preserve"> 
Si se va a utilizar, introduzca datos objetivo (% o €)
</t>
    </r>
    <r>
      <rPr>
        <b/>
        <i/>
        <sz val="11"/>
        <color rgb="FF0070C0"/>
        <rFont val="Calibri"/>
        <family val="2"/>
        <scheme val="minor"/>
      </rPr>
      <t xml:space="preserve">
OHARRA: Oinarrizko kuotaren % kostu finkoak berdintzea gomendatzen da. Etxebizitza hutsen zenbatekoa kuota horrekin bat etortzea proposatzen da.</t>
    </r>
    <r>
      <rPr>
        <sz val="11"/>
        <color theme="1"/>
        <rFont val="Calibri"/>
        <family val="2"/>
        <scheme val="minor"/>
      </rPr>
      <t xml:space="preserve">
</t>
    </r>
    <r>
      <rPr>
        <b/>
        <sz val="11"/>
        <color theme="1"/>
        <rFont val="Calibri"/>
        <family val="2"/>
        <scheme val="minor"/>
      </rPr>
      <t>NOTA: Se recomienda que el % de la kuota básica cubra los costes fijos</t>
    </r>
    <r>
      <rPr>
        <sz val="11"/>
        <color theme="1"/>
        <rFont val="Calibri"/>
        <family val="2"/>
        <scheme val="minor"/>
      </rPr>
      <t xml:space="preserve">. </t>
    </r>
    <r>
      <rPr>
        <b/>
        <sz val="11"/>
        <color theme="1"/>
        <rFont val="Calibri"/>
        <family val="2"/>
        <scheme val="minor"/>
      </rPr>
      <t>Se propone que el importe para las viviendas vacías se corresponda con esa cuota.</t>
    </r>
  </si>
  <si>
    <r>
      <rPr>
        <b/>
        <sz val="11"/>
        <color rgb="FF0070C0"/>
        <rFont val="Calibri"/>
        <family val="2"/>
        <scheme val="minor"/>
      </rPr>
      <t xml:space="preserve">Aukera hau ez da gomendatzen. </t>
    </r>
    <r>
      <rPr>
        <sz val="11"/>
        <color rgb="FF0070C0"/>
        <rFont val="Calibri"/>
        <family val="2"/>
        <scheme val="minor"/>
      </rPr>
      <t xml:space="preserve">Erabiliko bada: sartu %100a. </t>
    </r>
    <r>
      <rPr>
        <sz val="11"/>
        <color theme="1"/>
        <rFont val="Calibri"/>
        <family val="2"/>
        <scheme val="minor"/>
      </rPr>
      <t xml:space="preserve"> 
</t>
    </r>
    <r>
      <rPr>
        <b/>
        <sz val="11"/>
        <color theme="1"/>
        <rFont val="Calibri"/>
        <family val="2"/>
        <scheme val="minor"/>
      </rPr>
      <t>No se recomienda esta opción.</t>
    </r>
    <r>
      <rPr>
        <sz val="11"/>
        <color theme="1"/>
        <rFont val="Calibri"/>
        <family val="2"/>
        <scheme val="minor"/>
      </rPr>
      <t xml:space="preserve"> Si se va a utilizar, introduzca 100%)</t>
    </r>
  </si>
  <si>
    <r>
      <rPr>
        <sz val="11"/>
        <color rgb="FF0070C0"/>
        <rFont val="Calibri"/>
        <family val="2"/>
        <scheme val="minor"/>
      </rPr>
      <t>Erabiliko bada: sartu datuak (%ak edo zenbatekoak)</t>
    </r>
    <r>
      <rPr>
        <sz val="11"/>
        <color theme="1"/>
        <rFont val="Calibri"/>
        <family val="2"/>
        <scheme val="minor"/>
      </rPr>
      <t xml:space="preserve"> 
Si se va a utilizar, introduzca datos objetivo (% o €)</t>
    </r>
  </si>
  <si>
    <r>
      <rPr>
        <i/>
        <sz val="11"/>
        <color rgb="FF0070C0"/>
        <rFont val="Calibri"/>
        <family val="2"/>
        <scheme val="minor"/>
      </rPr>
      <t>Etxebizitzetarako banakako oinarrizko kuota, parametro objektiboen arabera (m3 ur, m2 etxebizitza, etab.).</t>
    </r>
    <r>
      <rPr>
        <sz val="11"/>
        <rFont val="Calibri"/>
        <family val="2"/>
        <scheme val="minor"/>
      </rPr>
      <t xml:space="preserve">
Cuota básica individualizada para las viviendas en función de parámetros objetivos m3 de agua, m2 de vivienda, etc.).</t>
    </r>
  </si>
  <si>
    <r>
      <rPr>
        <i/>
        <sz val="11"/>
        <color rgb="FF0070C0"/>
        <rFont val="Calibri"/>
        <family val="2"/>
        <scheme val="minor"/>
      </rPr>
      <t xml:space="preserve">Oharra: tasak bi osagai ditu: oinarrizko kuota eta kuota aldagarria. Aldi berean, oinarrizko kuota alde finko batek eta beste parametro objektiboen araberazko (adibidez, ur kontsumoa, etxebizitzaren azalera, etb.) alde bereizgarri batek osatzen dute . Kuota aldagarria hondaakinen sorketarekin bat dator. </t>
    </r>
    <r>
      <rPr>
        <sz val="11"/>
        <rFont val="Calibri"/>
        <family val="2"/>
        <scheme val="minor"/>
      </rPr>
      <t xml:space="preserve">
Nota: la tasa se estructura en 2 componentes principales: cuota básica y cuota variable. A su vez, la cuota básica se compone de una parte fija y otra individualizada para cada persona usuaria, en función de parámetros objetivos como el consumo de agua, la superficie de la vivienda, etc. La parte variable responde al mayor o menor cantidad de residuos generada.</t>
    </r>
    <r>
      <rPr>
        <i/>
        <sz val="11"/>
        <color rgb="FF0070C0"/>
        <rFont val="Calibri"/>
        <family val="2"/>
        <scheme val="minor"/>
      </rPr>
      <t xml:space="preserve">
</t>
    </r>
  </si>
  <si>
    <r>
      <rPr>
        <i/>
        <sz val="11"/>
        <color rgb="FF0070C0"/>
        <rFont val="Calibri"/>
        <family val="2"/>
        <scheme val="minor"/>
      </rPr>
      <t>0 Osagaia. Tarte finlkoa</t>
    </r>
    <r>
      <rPr>
        <sz val="11"/>
        <rFont val="Calibri"/>
        <family val="2"/>
        <scheme val="minor"/>
      </rPr>
      <t xml:space="preserve">
Componente 0. Parte fija.</t>
    </r>
  </si>
  <si>
    <r>
      <rPr>
        <i/>
        <sz val="11"/>
        <color rgb="FF0070C0"/>
        <rFont val="Calibri"/>
        <family val="2"/>
        <scheme val="minor"/>
      </rPr>
      <t>1. Osagaa. Ur kontsumoa</t>
    </r>
    <r>
      <rPr>
        <sz val="11"/>
        <rFont val="Calibri"/>
        <family val="2"/>
        <scheme val="minor"/>
      </rPr>
      <t xml:space="preserve">
Componente 1. Consumo agua</t>
    </r>
  </si>
  <si>
    <r>
      <rPr>
        <i/>
        <sz val="11"/>
        <color rgb="FF0070C0"/>
        <rFont val="Calibri"/>
        <family val="2"/>
        <scheme val="minor"/>
      </rPr>
      <t>2. Osagaia. Etxebizitzen azalera</t>
    </r>
    <r>
      <rPr>
        <sz val="11"/>
        <rFont val="Calibri"/>
        <family val="2"/>
        <scheme val="minor"/>
      </rPr>
      <t xml:space="preserve">
Componente 2. Superficie vivienda</t>
    </r>
  </si>
  <si>
    <r>
      <rPr>
        <i/>
        <sz val="11"/>
        <color rgb="FF0070C0"/>
        <rFont val="Calibri"/>
        <family val="2"/>
        <scheme val="minor"/>
      </rPr>
      <t>3. Osagaia. Kaleen kategoria</t>
    </r>
    <r>
      <rPr>
        <sz val="11"/>
        <rFont val="Calibri"/>
        <family val="2"/>
        <scheme val="minor"/>
      </rPr>
      <t xml:space="preserve">
Componente 3. Categoría de calle</t>
    </r>
  </si>
  <si>
    <r>
      <rPr>
        <i/>
        <sz val="11"/>
        <color rgb="FF0070C0"/>
        <rFont val="Calibri"/>
        <family val="2"/>
        <scheme val="minor"/>
      </rPr>
      <t>4. Osagaia. Okupatzaile-kopurua</t>
    </r>
    <r>
      <rPr>
        <sz val="11"/>
        <rFont val="Calibri"/>
        <family val="2"/>
        <scheme val="minor"/>
      </rPr>
      <t xml:space="preserve">
Componente 4. Nº ocupantes</t>
    </r>
  </si>
  <si>
    <r>
      <rPr>
        <i/>
        <sz val="11"/>
        <color rgb="FF0070C0"/>
        <rFont val="Calibri"/>
        <family val="2"/>
        <scheme val="minor"/>
      </rPr>
      <t>5. Osagaia. Bestelakoak</t>
    </r>
    <r>
      <rPr>
        <sz val="11"/>
        <rFont val="Calibri"/>
        <family val="2"/>
        <scheme val="minor"/>
      </rPr>
      <t xml:space="preserve">
Componente 5. Otros</t>
    </r>
  </si>
  <si>
    <r>
      <rPr>
        <i/>
        <sz val="11"/>
        <color rgb="FF0070C0"/>
        <rFont val="Calibri"/>
        <family val="2"/>
        <scheme val="minor"/>
      </rPr>
      <t>Osagai hauek izango litzateke kuota indibidualizatzen dutenak.</t>
    </r>
    <r>
      <rPr>
        <sz val="11"/>
        <color theme="1"/>
        <rFont val="Calibri"/>
        <family val="2"/>
        <scheme val="minor"/>
      </rPr>
      <t xml:space="preserve">
Estos componentes son los que indidivualizan la cuota.</t>
    </r>
  </si>
  <si>
    <r>
      <rPr>
        <i/>
        <sz val="11"/>
        <color rgb="FF0070C0"/>
        <rFont val="Calibri"/>
        <family val="2"/>
        <scheme val="minor"/>
      </rPr>
      <t>0 Osagaia. Oinarrizko kuotaren tarte finkoa</t>
    </r>
    <r>
      <rPr>
        <sz val="11"/>
        <rFont val="Calibri"/>
        <family val="2"/>
        <scheme val="minor"/>
      </rPr>
      <t xml:space="preserve">
Componente 0. Parte fija de la cuota básica.</t>
    </r>
  </si>
  <si>
    <r>
      <rPr>
        <i/>
        <sz val="11"/>
        <color rgb="FF0070C0"/>
        <rFont val="Calibri"/>
        <family val="2"/>
        <scheme val="minor"/>
      </rPr>
      <t>1. Osagaia. Ur Kontsumoa</t>
    </r>
    <r>
      <rPr>
        <sz val="11"/>
        <rFont val="Calibri"/>
        <family val="2"/>
        <scheme val="minor"/>
      </rPr>
      <t xml:space="preserve">
Componente 1. Consumo de agua</t>
    </r>
  </si>
  <si>
    <r>
      <rPr>
        <b/>
        <i/>
        <sz val="11"/>
        <color rgb="FF0070C0"/>
        <rFont val="Calibri"/>
        <family val="2"/>
        <scheme val="minor"/>
      </rPr>
      <t>A aukera. Etxebizitza bakoitzaren azalera datuen arabera</t>
    </r>
    <r>
      <rPr>
        <b/>
        <sz val="11"/>
        <color theme="1"/>
        <rFont val="Calibri"/>
        <family val="2"/>
        <scheme val="minor"/>
      </rPr>
      <t xml:space="preserve">
Opción A. Según datos de superficie de cada vivienda</t>
    </r>
  </si>
  <si>
    <r>
      <rPr>
        <b/>
        <i/>
        <sz val="11"/>
        <color rgb="FF0070C0"/>
        <rFont val="Calibri"/>
        <family val="2"/>
        <scheme val="minor"/>
      </rPr>
      <t>B. aukera. Etxebiziten azalera tarteen arabera</t>
    </r>
    <r>
      <rPr>
        <b/>
        <sz val="11"/>
        <color theme="1"/>
        <rFont val="Calibri"/>
        <family val="2"/>
        <scheme val="minor"/>
      </rPr>
      <t xml:space="preserve">
Opción B. Según tabla por tramos de superficie de las viviendas</t>
    </r>
  </si>
  <si>
    <r>
      <rPr>
        <i/>
        <sz val="11"/>
        <color rgb="FF0070C0"/>
        <rFont val="Calibri"/>
        <family val="2"/>
        <scheme val="minor"/>
      </rPr>
      <t>Azalerak eta %ak egokitu</t>
    </r>
    <r>
      <rPr>
        <sz val="11"/>
        <rFont val="Calibri"/>
        <family val="2"/>
        <scheme val="minor"/>
      </rPr>
      <t xml:space="preserve"> / Adaptar superficies y %</t>
    </r>
  </si>
  <si>
    <r>
      <t xml:space="preserve">Datua sartu </t>
    </r>
    <r>
      <rPr>
        <sz val="11"/>
        <rFont val="Calibri"/>
        <family val="2"/>
        <scheme val="minor"/>
      </rPr>
      <t>/ Introducir dato</t>
    </r>
  </si>
  <si>
    <r>
      <rPr>
        <i/>
        <sz val="11"/>
        <color rgb="FF0070C0"/>
        <rFont val="Calibri"/>
        <family val="2"/>
        <scheme val="minor"/>
      </rPr>
      <t>2. tartea</t>
    </r>
    <r>
      <rPr>
        <sz val="11"/>
        <rFont val="Calibri"/>
        <family val="2"/>
        <scheme val="minor"/>
      </rPr>
      <t xml:space="preserve"> / Tramo 2</t>
    </r>
  </si>
  <si>
    <r>
      <rPr>
        <i/>
        <sz val="11"/>
        <color rgb="FF0070C0"/>
        <rFont val="Calibri"/>
        <family val="2"/>
        <scheme val="minor"/>
      </rPr>
      <t xml:space="preserve">3. tartea </t>
    </r>
    <r>
      <rPr>
        <sz val="11"/>
        <rFont val="Calibri"/>
        <family val="2"/>
        <scheme val="minor"/>
      </rPr>
      <t>/ Tramo 3</t>
    </r>
  </si>
  <si>
    <r>
      <rPr>
        <i/>
        <sz val="11"/>
        <color rgb="FF0070C0"/>
        <rFont val="Calibri"/>
        <family val="2"/>
        <scheme val="minor"/>
      </rPr>
      <t>4. tartea</t>
    </r>
    <r>
      <rPr>
        <sz val="11"/>
        <rFont val="Calibri"/>
        <family val="2"/>
        <scheme val="minor"/>
      </rPr>
      <t xml:space="preserve"> / Tramo 4</t>
    </r>
  </si>
  <si>
    <r>
      <rPr>
        <i/>
        <sz val="11"/>
        <color rgb="FF0070C0"/>
        <rFont val="Calibri"/>
        <family val="2"/>
        <scheme val="minor"/>
      </rPr>
      <t>5. tartea</t>
    </r>
    <r>
      <rPr>
        <sz val="11"/>
        <rFont val="Calibri"/>
        <family val="2"/>
        <scheme val="minor"/>
      </rPr>
      <t xml:space="preserve"> / Tramo 5</t>
    </r>
  </si>
  <si>
    <r>
      <rPr>
        <i/>
        <sz val="11"/>
        <color rgb="FF0070C0"/>
        <rFont val="Calibri"/>
        <family val="2"/>
        <scheme val="minor"/>
      </rPr>
      <t>6. tartea</t>
    </r>
    <r>
      <rPr>
        <sz val="11"/>
        <rFont val="Calibri"/>
        <family val="2"/>
        <scheme val="minor"/>
      </rPr>
      <t xml:space="preserve"> / Tramo 6</t>
    </r>
  </si>
  <si>
    <r>
      <rPr>
        <i/>
        <sz val="11"/>
        <color rgb="FF0070C0"/>
        <rFont val="Calibri"/>
        <family val="2"/>
        <scheme val="minor"/>
      </rPr>
      <t>7. tartea</t>
    </r>
    <r>
      <rPr>
        <sz val="11"/>
        <rFont val="Calibri"/>
        <family val="2"/>
        <scheme val="minor"/>
      </rPr>
      <t xml:space="preserve"> / Tramo 7</t>
    </r>
  </si>
  <si>
    <r>
      <rPr>
        <i/>
        <sz val="11"/>
        <color rgb="FF0070C0"/>
        <rFont val="Calibri"/>
        <family val="2"/>
        <scheme val="minor"/>
      </rPr>
      <t>8. tartea</t>
    </r>
    <r>
      <rPr>
        <sz val="11"/>
        <rFont val="Calibri"/>
        <family val="2"/>
        <scheme val="minor"/>
      </rPr>
      <t xml:space="preserve"> / Tramo 8</t>
    </r>
  </si>
  <si>
    <r>
      <rPr>
        <i/>
        <sz val="11"/>
        <color rgb="FF0070C0"/>
        <rFont val="Calibri"/>
        <family val="2"/>
        <scheme val="minor"/>
      </rPr>
      <t>3. osagaia. Kaleen kategoria</t>
    </r>
    <r>
      <rPr>
        <sz val="11"/>
        <rFont val="Calibri"/>
        <family val="2"/>
        <scheme val="minor"/>
      </rPr>
      <t xml:space="preserve">
Componente 3. Categoría de calle</t>
    </r>
  </si>
  <si>
    <r>
      <rPr>
        <i/>
        <sz val="11"/>
        <color rgb="FF0070C0"/>
        <rFont val="Calibri"/>
        <family val="2"/>
        <scheme val="minor"/>
      </rPr>
      <t xml:space="preserve">2. kategoria </t>
    </r>
    <r>
      <rPr>
        <sz val="11"/>
        <rFont val="Calibri"/>
        <family val="2"/>
        <scheme val="minor"/>
      </rPr>
      <t>/ Categoría 2</t>
    </r>
  </si>
  <si>
    <r>
      <rPr>
        <i/>
        <sz val="11"/>
        <color rgb="FF0070C0"/>
        <rFont val="Calibri"/>
        <family val="2"/>
        <scheme val="minor"/>
      </rPr>
      <t>3. kategoria</t>
    </r>
    <r>
      <rPr>
        <sz val="11"/>
        <rFont val="Calibri"/>
        <family val="2"/>
        <scheme val="minor"/>
      </rPr>
      <t xml:space="preserve"> / Categoria 3</t>
    </r>
  </si>
  <si>
    <r>
      <rPr>
        <i/>
        <sz val="11"/>
        <color rgb="FF0070C0"/>
        <rFont val="Calibri"/>
        <family val="2"/>
        <scheme val="minor"/>
      </rPr>
      <t xml:space="preserve">4. kategoria </t>
    </r>
    <r>
      <rPr>
        <sz val="11"/>
        <rFont val="Calibri"/>
        <family val="2"/>
        <scheme val="minor"/>
      </rPr>
      <t>/ Categoría 4</t>
    </r>
  </si>
  <si>
    <r>
      <rPr>
        <i/>
        <sz val="11"/>
        <color rgb="FF0070C0"/>
        <rFont val="Calibri"/>
        <family val="2"/>
        <scheme val="minor"/>
      </rPr>
      <t>5. kategoria</t>
    </r>
    <r>
      <rPr>
        <sz val="11"/>
        <rFont val="Calibri"/>
        <family val="2"/>
        <scheme val="minor"/>
      </rPr>
      <t xml:space="preserve"> / Categoría 5</t>
    </r>
  </si>
  <si>
    <r>
      <rPr>
        <i/>
        <sz val="11"/>
        <color rgb="FF0070C0"/>
        <rFont val="Calibri"/>
        <family val="2"/>
        <scheme val="minor"/>
      </rPr>
      <t>6. kategoria</t>
    </r>
    <r>
      <rPr>
        <sz val="11"/>
        <rFont val="Calibri"/>
        <family val="2"/>
        <scheme val="minor"/>
      </rPr>
      <t xml:space="preserve"> / Categoría 6</t>
    </r>
  </si>
  <si>
    <r>
      <rPr>
        <i/>
        <sz val="11"/>
        <color rgb="FF0070C0"/>
        <rFont val="Calibri"/>
        <family val="2"/>
        <scheme val="minor"/>
      </rPr>
      <t>7. kategoria</t>
    </r>
    <r>
      <rPr>
        <sz val="11"/>
        <rFont val="Calibri"/>
        <family val="2"/>
        <scheme val="minor"/>
      </rPr>
      <t xml:space="preserve"> / Categoría 7</t>
    </r>
  </si>
  <si>
    <r>
      <rPr>
        <i/>
        <sz val="11"/>
        <color rgb="FF0070C0"/>
        <rFont val="Calibri"/>
        <family val="2"/>
        <scheme val="minor"/>
      </rPr>
      <t xml:space="preserve">8. kategoria </t>
    </r>
    <r>
      <rPr>
        <sz val="11"/>
        <rFont val="Calibri"/>
        <family val="2"/>
        <scheme val="minor"/>
      </rPr>
      <t>/ Categoría 8</t>
    </r>
  </si>
  <si>
    <r>
      <rPr>
        <i/>
        <sz val="11"/>
        <color rgb="FF0070C0"/>
        <rFont val="Calibri"/>
        <family val="2"/>
        <scheme val="minor"/>
      </rPr>
      <t>4. osagaia. Okupatzaile-kopurua</t>
    </r>
    <r>
      <rPr>
        <sz val="11"/>
        <rFont val="Calibri"/>
        <family val="2"/>
        <scheme val="minor"/>
      </rPr>
      <t xml:space="preserve">
Componente 4. Nº ocupantes</t>
    </r>
  </si>
  <si>
    <r>
      <rPr>
        <b/>
        <sz val="11"/>
        <color rgb="FF0070C0"/>
        <rFont val="Calibri"/>
        <family val="2"/>
        <scheme val="minor"/>
      </rPr>
      <t>A Aukera. Etxebizitsa bakoitzaren biztanleen arabera</t>
    </r>
    <r>
      <rPr>
        <b/>
        <sz val="11"/>
        <color theme="1"/>
        <rFont val="Calibri"/>
        <family val="2"/>
        <scheme val="minor"/>
      </rPr>
      <t xml:space="preserve">
Opción A. Según nº de ocupantes de cada vivienda</t>
    </r>
  </si>
  <si>
    <r>
      <rPr>
        <b/>
        <i/>
        <sz val="11"/>
        <color rgb="FF0070C0"/>
        <rFont val="Calibri"/>
        <family val="2"/>
        <scheme val="minor"/>
      </rPr>
      <t>B Aukera. Etxebizitzen biztanlekiko tarteen arabera</t>
    </r>
    <r>
      <rPr>
        <b/>
        <sz val="11"/>
        <color theme="1"/>
        <rFont val="Calibri"/>
        <family val="2"/>
        <scheme val="minor"/>
      </rPr>
      <t xml:space="preserve">
Opción B. Según tabla por tramos de ocupantes de las viviendas</t>
    </r>
  </si>
  <si>
    <r>
      <rPr>
        <b/>
        <sz val="11"/>
        <color rgb="FF00B0F0"/>
        <rFont val="Calibri"/>
        <family val="2"/>
        <scheme val="minor"/>
      </rPr>
      <t xml:space="preserve">Etxebizitzetan bizi direnak
</t>
    </r>
    <r>
      <rPr>
        <b/>
        <sz val="11"/>
        <color theme="0"/>
        <rFont val="Calibri"/>
        <family val="2"/>
        <scheme val="minor"/>
      </rPr>
      <t>Ocupantes de viviendas</t>
    </r>
  </si>
  <si>
    <t>Etxebizitza kopurua kategoria bakoitzean / Nº viviendas en cada categoría</t>
  </si>
  <si>
    <t>Kategorien diru sarrerak / Ingreso por categoría</t>
  </si>
  <si>
    <r>
      <rPr>
        <i/>
        <sz val="11"/>
        <color rgb="FF0070C0"/>
        <rFont val="Calibri"/>
        <family val="2"/>
        <scheme val="minor"/>
      </rPr>
      <t>Tasa aldagarriaren osagarria aukeratu (sartu %100a erabiliko den parametroan)</t>
    </r>
    <r>
      <rPr>
        <sz val="11"/>
        <rFont val="Calibri"/>
        <family val="2"/>
        <scheme val="minor"/>
      </rPr>
      <t xml:space="preserve">
Seleccionar el componente para la parte variable de la tasa  (indicar 100% en el parámetro que será utilizado)
</t>
    </r>
  </si>
  <si>
    <r>
      <rPr>
        <i/>
        <sz val="11"/>
        <color rgb="FF0070C0"/>
        <rFont val="Calibri"/>
        <family val="2"/>
        <scheme val="minor"/>
      </rPr>
      <t>A osagaia. Hondakinen sorrera (pisu)</t>
    </r>
    <r>
      <rPr>
        <sz val="11"/>
        <rFont val="Calibri"/>
        <family val="2"/>
        <scheme val="minor"/>
      </rPr>
      <t xml:space="preserve">
Componente A. Generación de residuos (peso)</t>
    </r>
  </si>
  <si>
    <r>
      <rPr>
        <i/>
        <sz val="11"/>
        <color rgb="FF0070C0"/>
        <rFont val="Calibri"/>
        <family val="2"/>
        <scheme val="minor"/>
      </rPr>
      <t>B osagaia. Hondakinen sorrera (bolumen)</t>
    </r>
    <r>
      <rPr>
        <sz val="11"/>
        <rFont val="Calibri"/>
        <family val="2"/>
        <scheme val="minor"/>
      </rPr>
      <t xml:space="preserve">
Componente B. Generación de residuos (volumen)</t>
    </r>
  </si>
  <si>
    <r>
      <rPr>
        <i/>
        <sz val="11"/>
        <color rgb="FF0070C0"/>
        <rFont val="Calibri"/>
        <family val="2"/>
        <scheme val="minor"/>
      </rPr>
      <t>C osagaia. Hondakinen sorrera (edukiontzi edo poltsaren bolumena)</t>
    </r>
    <r>
      <rPr>
        <sz val="11"/>
        <rFont val="Calibri"/>
        <family val="2"/>
        <scheme val="minor"/>
      </rPr>
      <t xml:space="preserve">
Componente C. Generación de residuos (volumen de contenedor o bolsa)</t>
    </r>
  </si>
  <si>
    <r>
      <rPr>
        <i/>
        <sz val="11"/>
        <color rgb="FF0070C0"/>
        <rFont val="Calibri"/>
        <family val="2"/>
        <scheme val="minor"/>
      </rPr>
      <t>D osagaia. Hondakinen sorrera (zabaltze kopurua)</t>
    </r>
    <r>
      <rPr>
        <sz val="11"/>
        <rFont val="Calibri"/>
        <family val="2"/>
        <scheme val="minor"/>
      </rPr>
      <t xml:space="preserve">
Componente D. Generación de residuos (nº aperturas)</t>
    </r>
  </si>
  <si>
    <r>
      <rPr>
        <b/>
        <i/>
        <sz val="11"/>
        <color rgb="FF0070C0"/>
        <rFont val="Calibri"/>
        <family val="2"/>
        <scheme val="minor"/>
      </rPr>
      <t>A OSAGAIA. Hondakinen sorreraren arabera (pisu)</t>
    </r>
    <r>
      <rPr>
        <b/>
        <sz val="11"/>
        <color theme="1"/>
        <rFont val="Calibri"/>
        <family val="2"/>
        <scheme val="minor"/>
      </rPr>
      <t xml:space="preserve">
COMPONENTE A.  Generación de residuos (peso)</t>
    </r>
  </si>
  <si>
    <r>
      <rPr>
        <b/>
        <sz val="11"/>
        <color rgb="FF00B0F0"/>
        <rFont val="Calibri"/>
        <family val="2"/>
        <scheme val="minor"/>
      </rPr>
      <t>Hondakinen sorreraren arabera (pisua)</t>
    </r>
    <r>
      <rPr>
        <b/>
        <sz val="11"/>
        <color theme="0"/>
        <rFont val="Calibri"/>
        <family val="2"/>
        <scheme val="minor"/>
      </rPr>
      <t xml:space="preserve"> 
Generación de residuos (peso)</t>
    </r>
  </si>
  <si>
    <r>
      <rPr>
        <b/>
        <i/>
        <sz val="11"/>
        <color rgb="FF0070C0"/>
        <rFont val="Calibri"/>
        <family val="2"/>
        <scheme val="minor"/>
      </rPr>
      <t xml:space="preserve">B OSAGAIA. Hondakinen sorreraren arabera (bolumen) </t>
    </r>
    <r>
      <rPr>
        <b/>
        <sz val="11"/>
        <color theme="1"/>
        <rFont val="Calibri"/>
        <family val="2"/>
        <scheme val="minor"/>
      </rPr>
      <t xml:space="preserve">
COMPONENTE B. Generación de residuos (volumen)</t>
    </r>
  </si>
  <si>
    <r>
      <t xml:space="preserve">C Osagaia. Hondakinen sorrera (edukiontzi edo poltsaren bolumena)
</t>
    </r>
    <r>
      <rPr>
        <b/>
        <sz val="11"/>
        <rFont val="Calibri"/>
        <family val="2"/>
        <scheme val="minor"/>
      </rPr>
      <t>Componente C. Generación de residuos (volumen de contenedor o bolsa)</t>
    </r>
  </si>
  <si>
    <r>
      <rPr>
        <b/>
        <i/>
        <sz val="11"/>
        <color theme="0"/>
        <rFont val="Calibri"/>
        <family val="2"/>
        <scheme val="minor"/>
      </rPr>
      <t>Kategorien diru sarrerak</t>
    </r>
    <r>
      <rPr>
        <b/>
        <sz val="11"/>
        <color theme="0"/>
        <rFont val="Calibri"/>
        <family val="2"/>
        <scheme val="minor"/>
      </rPr>
      <t xml:space="preserve"> / Ingreso por categoría</t>
    </r>
  </si>
  <si>
    <r>
      <rPr>
        <i/>
        <sz val="11"/>
        <color rgb="FF0070C0"/>
        <rFont val="Calibri"/>
        <family val="2"/>
        <scheme val="minor"/>
      </rPr>
      <t>2. mota</t>
    </r>
    <r>
      <rPr>
        <sz val="11"/>
        <rFont val="Calibri"/>
        <family val="2"/>
        <scheme val="minor"/>
      </rPr>
      <t xml:space="preserve"> / Tipo 2</t>
    </r>
  </si>
  <si>
    <r>
      <rPr>
        <i/>
        <sz val="11"/>
        <color rgb="FF0070C0"/>
        <rFont val="Calibri"/>
        <family val="2"/>
        <scheme val="minor"/>
      </rPr>
      <t>3. mota</t>
    </r>
    <r>
      <rPr>
        <sz val="11"/>
        <rFont val="Calibri"/>
        <family val="2"/>
        <scheme val="minor"/>
      </rPr>
      <t xml:space="preserve"> / Tipo 3</t>
    </r>
  </si>
  <si>
    <r>
      <rPr>
        <i/>
        <sz val="11"/>
        <color rgb="FF0070C0"/>
        <rFont val="Calibri"/>
        <family val="2"/>
        <scheme val="minor"/>
      </rPr>
      <t xml:space="preserve">4. mota </t>
    </r>
    <r>
      <rPr>
        <sz val="11"/>
        <rFont val="Calibri"/>
        <family val="2"/>
        <scheme val="minor"/>
      </rPr>
      <t>/ Tipo 4</t>
    </r>
  </si>
  <si>
    <r>
      <rPr>
        <i/>
        <sz val="11"/>
        <color rgb="FF0070C0"/>
        <rFont val="Calibri"/>
        <family val="2"/>
        <scheme val="minor"/>
      </rPr>
      <t>5. mota</t>
    </r>
    <r>
      <rPr>
        <sz val="11"/>
        <rFont val="Calibri"/>
        <family val="2"/>
        <scheme val="minor"/>
      </rPr>
      <t xml:space="preserve"> / Tipo 5</t>
    </r>
  </si>
  <si>
    <r>
      <rPr>
        <i/>
        <sz val="11"/>
        <color rgb="FF0070C0"/>
        <rFont val="Calibri"/>
        <family val="2"/>
        <scheme val="minor"/>
      </rPr>
      <t>6. mota</t>
    </r>
    <r>
      <rPr>
        <sz val="11"/>
        <rFont val="Calibri"/>
        <family val="2"/>
        <scheme val="minor"/>
      </rPr>
      <t xml:space="preserve"> / Tipo 6</t>
    </r>
  </si>
  <si>
    <r>
      <rPr>
        <i/>
        <sz val="11"/>
        <color rgb="FF0070C0"/>
        <rFont val="Calibri"/>
        <family val="2"/>
        <scheme val="minor"/>
      </rPr>
      <t>7. mota</t>
    </r>
    <r>
      <rPr>
        <sz val="11"/>
        <rFont val="Calibri"/>
        <family val="2"/>
        <scheme val="minor"/>
      </rPr>
      <t xml:space="preserve"> / Tipo 7</t>
    </r>
  </si>
  <si>
    <r>
      <rPr>
        <i/>
        <sz val="11"/>
        <color rgb="FF0070C0"/>
        <rFont val="Calibri"/>
        <family val="2"/>
        <scheme val="minor"/>
      </rPr>
      <t>8. mota</t>
    </r>
    <r>
      <rPr>
        <sz val="11"/>
        <rFont val="Calibri"/>
        <family val="2"/>
        <scheme val="minor"/>
      </rPr>
      <t xml:space="preserve"> / Tipo 8</t>
    </r>
  </si>
  <si>
    <r>
      <rPr>
        <b/>
        <i/>
        <sz val="11"/>
        <color rgb="FF0070C0"/>
        <rFont val="Calibri"/>
        <family val="2"/>
        <scheme val="minor"/>
      </rPr>
      <t>D Osagaia. Hondakinen sorrera (irekitze kopurua)</t>
    </r>
    <r>
      <rPr>
        <b/>
        <sz val="11"/>
        <color theme="1"/>
        <rFont val="Calibri"/>
        <family val="2"/>
        <scheme val="minor"/>
      </rPr>
      <t xml:space="preserve">
Componente D. Generación de residuos (nº de aperturas)</t>
    </r>
  </si>
  <si>
    <r>
      <rPr>
        <b/>
        <i/>
        <sz val="11"/>
        <color rgb="FF0070C0"/>
        <rFont val="Calibri"/>
        <family val="2"/>
        <scheme val="minor"/>
      </rPr>
      <t>A aukera. Etxebizitza bakoitzak egindako irekitze kopuruaren arabera</t>
    </r>
    <r>
      <rPr>
        <b/>
        <sz val="11"/>
        <rFont val="Calibri"/>
        <family val="2"/>
        <scheme val="minor"/>
      </rPr>
      <t xml:space="preserve">
Opción A. Según el nº de aperturas de cada vivienda</t>
    </r>
  </si>
  <si>
    <r>
      <rPr>
        <i/>
        <sz val="11"/>
        <color rgb="FF0070C0"/>
        <rFont val="Calibri"/>
        <family val="2"/>
        <scheme val="minor"/>
      </rPr>
      <t>Hautatu: A aukera, etxebizitza bakoitzak egindako irekitze kopuruaren araberazko kalckulluak (E157), edo B aukera, etxebizitzen irekitze kopuru tarte taularen arabera (LM zutabeak)</t>
    </r>
    <r>
      <rPr>
        <sz val="11"/>
        <color rgb="FF0070C0"/>
        <rFont val="Calibri"/>
        <family val="2"/>
        <scheme val="minor"/>
      </rPr>
      <t xml:space="preserve">
</t>
    </r>
    <r>
      <rPr>
        <sz val="11"/>
        <rFont val="Calibri"/>
        <family val="2"/>
        <scheme val="minor"/>
      </rPr>
      <t xml:space="preserve">Elegir: Opción A por cálculo según nº de aperturas de contenedor de cada vivienda (E157) u Opción B, por tramos según tabla más abajo (columna LM). </t>
    </r>
  </si>
  <si>
    <r>
      <rPr>
        <b/>
        <i/>
        <sz val="11"/>
        <color rgb="FF0070C0"/>
        <rFont val="Calibri"/>
        <family val="2"/>
        <scheme val="minor"/>
      </rPr>
      <t>B aukera. Etxebiziten irekitze kopuru tarte taularen arabera</t>
    </r>
    <r>
      <rPr>
        <b/>
        <sz val="11"/>
        <color theme="1"/>
        <rFont val="Calibri"/>
        <family val="2"/>
        <scheme val="minor"/>
      </rPr>
      <t xml:space="preserve">
Opción B. Según tabla por tramos de número de aperturas de las viviendas</t>
    </r>
  </si>
  <si>
    <r>
      <rPr>
        <i/>
        <sz val="11"/>
        <color rgb="FF0070C0"/>
        <rFont val="Calibri"/>
        <family val="2"/>
        <scheme val="minor"/>
      </rPr>
      <t xml:space="preserve">A osagaia. Hondakinen sorrera (pisu)  
</t>
    </r>
    <r>
      <rPr>
        <sz val="11"/>
        <rFont val="Calibri"/>
        <family val="2"/>
        <scheme val="minor"/>
      </rPr>
      <t>Componente A. Generación de residuos (peso)</t>
    </r>
  </si>
  <si>
    <r>
      <rPr>
        <i/>
        <sz val="11"/>
        <color rgb="FF0070C0"/>
        <rFont val="Calibri"/>
        <family val="2"/>
        <scheme val="minor"/>
      </rPr>
      <t>B osagaia. Hondakinen sorrera (bolumena)</t>
    </r>
    <r>
      <rPr>
        <sz val="11"/>
        <rFont val="Calibri"/>
        <family val="2"/>
        <scheme val="minor"/>
      </rPr>
      <t xml:space="preserve">
Componente B. Generación de residuos (volumen)</t>
    </r>
  </si>
  <si>
    <r>
      <rPr>
        <i/>
        <sz val="11"/>
        <color rgb="FF0070C0"/>
        <rFont val="Calibri"/>
        <family val="2"/>
        <scheme val="minor"/>
      </rPr>
      <t>C Osagaia. Edukiontzi edo poltsaren bolumena</t>
    </r>
    <r>
      <rPr>
        <sz val="11"/>
        <rFont val="Calibri"/>
        <family val="2"/>
        <scheme val="minor"/>
      </rPr>
      <t xml:space="preserve">
Componente C. Volumen de contenedor o bolsa)</t>
    </r>
  </si>
  <si>
    <r>
      <rPr>
        <i/>
        <sz val="11"/>
        <color rgb="FF0070C0"/>
        <rFont val="Calibri"/>
        <family val="2"/>
        <scheme val="minor"/>
      </rPr>
      <t>Puntu garbietan hondakinen entregatzea</t>
    </r>
    <r>
      <rPr>
        <sz val="11"/>
        <rFont val="Calibri"/>
        <family val="2"/>
        <scheme val="minor"/>
      </rPr>
      <t xml:space="preserve">
Entrega de residuos en puntos limpios</t>
    </r>
  </si>
  <si>
    <r>
      <rPr>
        <i/>
        <sz val="11"/>
        <color rgb="FF0070C0"/>
        <rFont val="Calibri"/>
        <family val="2"/>
        <scheme val="minor"/>
      </rPr>
      <t>Garbigunetan hondakinen entregatzea</t>
    </r>
    <r>
      <rPr>
        <sz val="11"/>
        <rFont val="Calibri"/>
        <family val="2"/>
        <scheme val="minor"/>
      </rPr>
      <t xml:space="preserve">
Entrega de residuos en Garbigunes</t>
    </r>
  </si>
  <si>
    <r>
      <rPr>
        <i/>
        <sz val="11"/>
        <color rgb="FF0070C0"/>
        <rFont val="Calibri"/>
        <family val="2"/>
        <scheme val="minor"/>
      </rPr>
      <t>Auzoko konpostatsea udalekoak ez diren instalazioetan</t>
    </r>
    <r>
      <rPr>
        <sz val="11"/>
        <rFont val="Calibri"/>
        <family val="2"/>
        <scheme val="minor"/>
      </rPr>
      <t xml:space="preserve">
Compostaje comunitario en instalaciones no municipales</t>
    </r>
  </si>
  <si>
    <r>
      <rPr>
        <i/>
        <sz val="11"/>
        <color rgb="FF0070C0"/>
        <rFont val="Calibri"/>
        <family val="2"/>
        <scheme val="minor"/>
      </rPr>
      <t xml:space="preserve">Aurreko zenbatekoa (E10) bider E11n jarritako %a. </t>
    </r>
    <r>
      <rPr>
        <b/>
        <i/>
        <sz val="11"/>
        <color rgb="FF0070C0"/>
        <rFont val="Calibri"/>
        <family val="2"/>
        <scheme val="minor"/>
      </rPr>
      <t>Establezimendu guztientzako tasa finko berdin eta bakarra izango litzateke</t>
    </r>
    <r>
      <rPr>
        <i/>
        <sz val="11"/>
        <color rgb="FF0070C0"/>
        <rFont val="Calibri"/>
        <family val="2"/>
        <scheme val="minor"/>
      </rPr>
      <t xml:space="preserve"> </t>
    </r>
    <r>
      <rPr>
        <sz val="11"/>
        <color theme="1"/>
        <rFont val="Calibri"/>
        <family val="2"/>
        <scheme val="minor"/>
      </rPr>
      <t xml:space="preserve">/ Multiplicación del anterior importe (E10) porel % de E11. </t>
    </r>
    <r>
      <rPr>
        <b/>
        <sz val="11"/>
        <color theme="1"/>
        <rFont val="Calibri"/>
        <family val="2"/>
        <scheme val="minor"/>
      </rPr>
      <t>Correspondería a la tasa fija única igual por establecimiento.</t>
    </r>
  </si>
  <si>
    <r>
      <rPr>
        <i/>
        <sz val="11"/>
        <color rgb="FF0070C0"/>
        <rFont val="Calibri"/>
        <family val="2"/>
        <scheme val="minor"/>
      </rPr>
      <t xml:space="preserve">Aurreko zenbatekoa (E9) bider C11n jarritako %a </t>
    </r>
    <r>
      <rPr>
        <sz val="11"/>
        <color theme="1"/>
        <rFont val="Calibri"/>
        <family val="2"/>
        <scheme val="minor"/>
      </rPr>
      <t xml:space="preserve">/ División del anterior importe (E9) por el % introducido en E11. </t>
    </r>
  </si>
  <si>
    <r>
      <rPr>
        <i/>
        <sz val="11"/>
        <color rgb="FF0070C0"/>
        <rFont val="Calibri"/>
        <family val="2"/>
        <scheme val="minor"/>
      </rPr>
      <t>Urteko eta langileko kostu zuzendua</t>
    </r>
    <r>
      <rPr>
        <sz val="11"/>
        <rFont val="Calibri"/>
        <family val="2"/>
        <scheme val="minor"/>
      </rPr>
      <t xml:space="preserve">
Coste por trabajador/año corregido</t>
    </r>
  </si>
  <si>
    <r>
      <rPr>
        <i/>
        <sz val="11"/>
        <color rgb="FF0070C0"/>
        <rFont val="Calibri"/>
        <family val="2"/>
        <scheme val="minor"/>
      </rPr>
      <t xml:space="preserve">Tasak zein motatako osagaiak eukiko dituen adierazi  </t>
    </r>
    <r>
      <rPr>
        <sz val="11"/>
        <color theme="1"/>
        <rFont val="Calibri"/>
        <family val="2"/>
        <scheme val="minor"/>
      </rPr>
      <t>/ Establezca qué tipo de componentes tendrá la tasa</t>
    </r>
  </si>
  <si>
    <r>
      <rPr>
        <i/>
        <sz val="11"/>
        <color rgb="FF0070C0"/>
        <rFont val="Calibri"/>
        <family val="2"/>
        <scheme val="minor"/>
      </rPr>
      <t xml:space="preserve">Oharra: tasak bi osagai ditu: oinarrizko kuota eta kuota aldagarria. Aldi berean, oinarrizko kuota osatzen dute alde finko batek eta parametro objektiboen araberazko (langile kopurua edo azalera) beste alde bereizgarri batek . Kuota aldagarria hondaakinen sorketarekin bat dator. 
</t>
    </r>
    <r>
      <rPr>
        <sz val="11"/>
        <rFont val="Calibri"/>
        <family val="2"/>
        <scheme val="minor"/>
      </rPr>
      <t xml:space="preserve">Nota: la tasa se estructura en 2 componentes principales: cuota básica y cuota variable. A su vez, la cuota básica se compone de una parte fija y otra individualizada para cada persona usuaria, en función de parámetros objetivos (nº trabajadores o superficie). La parte variable responde al mayor o menor cantidad de residuos generada.
</t>
    </r>
  </si>
  <si>
    <r>
      <rPr>
        <i/>
        <sz val="11"/>
        <color rgb="FF0070C0"/>
        <rFont val="Calibri"/>
        <family val="2"/>
        <scheme val="minor"/>
      </rPr>
      <t>Hautatu parametro bakoitzari dagokion %a (100%a gehitu). Aukeratu ahal da parametro bat edo gehiago, Udalaren diskrezioan. 0 osagaia bakarrik erabiltzekotan (tarte finkoa), zenbatekoa trinko berdina izango da industria guztientzako.</t>
    </r>
    <r>
      <rPr>
        <sz val="11"/>
        <color theme="1"/>
        <rFont val="Calibri"/>
        <family val="2"/>
        <scheme val="minor"/>
      </rPr>
      <t xml:space="preserve">
Seleccionar el % correspondiente a cada parámetro (sumar 100%). Se pueden seleccionar 1 o más parámetros, a criterio del Ayuntamiento. Si se selecciona únicamente el componente 0 (parte fija), el importe será fijo para todas las industrias.</t>
    </r>
  </si>
  <si>
    <r>
      <rPr>
        <i/>
        <sz val="11"/>
        <color rgb="FF0070C0"/>
        <rFont val="Calibri"/>
        <family val="2"/>
        <scheme val="minor"/>
      </rPr>
      <t>0 osagaia. Tarte finkoa</t>
    </r>
    <r>
      <rPr>
        <sz val="11"/>
        <rFont val="Calibri"/>
        <family val="2"/>
        <scheme val="minor"/>
      </rPr>
      <t xml:space="preserve">
Componente 0. Parte fija.</t>
    </r>
  </si>
  <si>
    <r>
      <rPr>
        <i/>
        <sz val="11"/>
        <color rgb="FF0070C0"/>
        <rFont val="Calibri"/>
        <family val="2"/>
        <scheme val="minor"/>
      </rPr>
      <t>1. osagaia. Okupatzaile-kopurua</t>
    </r>
    <r>
      <rPr>
        <sz val="11"/>
        <rFont val="Calibri"/>
        <family val="2"/>
        <scheme val="minor"/>
      </rPr>
      <t xml:space="preserve">
Componente 1. Nº trabajadores</t>
    </r>
  </si>
  <si>
    <r>
      <rPr>
        <i/>
        <sz val="11"/>
        <color rgb="FF0070C0"/>
        <rFont val="Calibri"/>
        <family val="2"/>
        <scheme val="minor"/>
      </rPr>
      <t>2. osagaia. Azalera</t>
    </r>
    <r>
      <rPr>
        <sz val="11"/>
        <rFont val="Calibri"/>
        <family val="2"/>
        <scheme val="minor"/>
      </rPr>
      <t xml:space="preserve">
Componente 2. Superficie</t>
    </r>
  </si>
  <si>
    <r>
      <rPr>
        <i/>
        <sz val="11"/>
        <color rgb="FF0070C0"/>
        <rFont val="Calibri"/>
        <family val="2"/>
        <scheme val="minor"/>
      </rPr>
      <t>Parametro hauek oinarrizko kuota indibidualizatzeko dira</t>
    </r>
    <r>
      <rPr>
        <sz val="11"/>
        <color theme="1"/>
        <rFont val="Calibri"/>
        <family val="2"/>
        <scheme val="minor"/>
      </rPr>
      <t xml:space="preserve"> 
Estos parámetros permiten individualizar la cuota básica.</t>
    </r>
  </si>
  <si>
    <r>
      <rPr>
        <i/>
        <sz val="11"/>
        <color rgb="FF0070C0"/>
        <rFont val="Calibri"/>
        <family val="2"/>
        <scheme val="minor"/>
      </rPr>
      <t>0 osagaia. Oinarrizko kuotaren tarte finkoa</t>
    </r>
    <r>
      <rPr>
        <sz val="11"/>
        <rFont val="Calibri"/>
        <family val="2"/>
        <scheme val="minor"/>
      </rPr>
      <t xml:space="preserve">
Componente 0. Parte fija de la cuota básica.</t>
    </r>
  </si>
  <si>
    <r>
      <rPr>
        <i/>
        <sz val="11"/>
        <color rgb="FF0070C0"/>
        <rFont val="Calibri"/>
        <family val="2"/>
        <scheme val="minor"/>
      </rPr>
      <t>1. osagaia. Langile-kopurua</t>
    </r>
    <r>
      <rPr>
        <sz val="11"/>
        <rFont val="Calibri"/>
        <family val="2"/>
        <scheme val="minor"/>
      </rPr>
      <t xml:space="preserve">
Componente 1. Nº trabajadores</t>
    </r>
  </si>
  <si>
    <r>
      <rPr>
        <i/>
        <sz val="11"/>
        <color rgb="FF0070C0"/>
        <rFont val="Calibri"/>
        <family val="2"/>
        <scheme val="minor"/>
      </rPr>
      <t>Hautatu: A aukera, industria bakoitzaren langile kopuru araberako kalkulua (E42) edo B aukera, tartez, beheko taularen arabera (lerro 50).</t>
    </r>
    <r>
      <rPr>
        <sz val="11"/>
        <color rgb="FF0070C0"/>
        <rFont val="Calibri"/>
        <family val="2"/>
        <scheme val="minor"/>
      </rPr>
      <t xml:space="preserve">
</t>
    </r>
    <r>
      <rPr>
        <sz val="11"/>
        <rFont val="Calibri"/>
        <family val="2"/>
        <scheme val="minor"/>
      </rPr>
      <t xml:space="preserve">Elegir: Opción A por cálculo según trabajadores de cada industria (E42) u Opción B, por tramos según tabla más abajo (fila 50). 
</t>
    </r>
    <r>
      <rPr>
        <b/>
        <i/>
        <sz val="11"/>
        <color rgb="FF0070C0"/>
        <rFont val="Calibri"/>
        <family val="2"/>
        <scheme val="minor"/>
      </rPr>
      <t>A Aukera. Industria bakoitzako langileen arabera</t>
    </r>
    <r>
      <rPr>
        <b/>
        <sz val="11"/>
        <rFont val="Calibri"/>
        <family val="2"/>
        <scheme val="minor"/>
      </rPr>
      <t xml:space="preserve">
Opción A. Según nº de trabajadores de cada industria</t>
    </r>
  </si>
  <si>
    <r>
      <rPr>
        <b/>
        <i/>
        <sz val="11"/>
        <color rgb="FF0070C0"/>
        <rFont val="Calibri"/>
        <family val="2"/>
        <scheme val="minor"/>
      </rPr>
      <t>B Aukera. Industria langile tarteen arabera</t>
    </r>
    <r>
      <rPr>
        <b/>
        <sz val="11"/>
        <color theme="1"/>
        <rFont val="Calibri"/>
        <family val="2"/>
        <scheme val="minor"/>
      </rPr>
      <t xml:space="preserve">
Opción B. Según tabla por tramos de trabajadores en las industrias</t>
    </r>
  </si>
  <si>
    <r>
      <rPr>
        <i/>
        <sz val="11"/>
        <color rgb="FF0070C0"/>
        <rFont val="Calibri"/>
        <family val="2"/>
        <scheme val="minor"/>
      </rPr>
      <t>Langile-tarte bakoitzeko industria-kopurua</t>
    </r>
    <r>
      <rPr>
        <sz val="11"/>
        <rFont val="Calibri"/>
        <family val="2"/>
        <scheme val="minor"/>
      </rPr>
      <t xml:space="preserve">
Número de industrias por tramo de trabajadores</t>
    </r>
  </si>
  <si>
    <r>
      <rPr>
        <i/>
        <sz val="11"/>
        <color rgb="FF0070C0"/>
        <rFont val="Calibri"/>
        <family val="2"/>
        <scheme val="minor"/>
      </rPr>
      <t>50. lerrotik hartu dagokion zenbatekoa</t>
    </r>
    <r>
      <rPr>
        <sz val="11"/>
        <color rgb="FF0070C0"/>
        <rFont val="Calibri"/>
        <family val="2"/>
        <scheme val="minor"/>
      </rPr>
      <t xml:space="preserve"> 
</t>
    </r>
    <r>
      <rPr>
        <sz val="11"/>
        <rFont val="Calibri"/>
        <family val="2"/>
        <scheme val="minor"/>
      </rPr>
      <t>Tomar el importe correspondiente de esta fila 50</t>
    </r>
  </si>
  <si>
    <r>
      <rPr>
        <b/>
        <i/>
        <sz val="11"/>
        <color rgb="FF0070C0"/>
        <rFont val="Calibri"/>
        <family val="2"/>
        <scheme val="minor"/>
      </rPr>
      <t>A Aukera. Industria bakoitzako azaleraren arabera</t>
    </r>
    <r>
      <rPr>
        <b/>
        <sz val="11"/>
        <color theme="1"/>
        <rFont val="Calibri"/>
        <family val="2"/>
        <scheme val="minor"/>
      </rPr>
      <t xml:space="preserve">
Opción A. Según superficie de cada industria</t>
    </r>
  </si>
  <si>
    <r>
      <rPr>
        <i/>
        <sz val="11"/>
        <color rgb="FF0070C0"/>
        <rFont val="Calibri"/>
        <family val="2"/>
        <scheme val="minor"/>
      </rPr>
      <t>Industria guztien azalera totala</t>
    </r>
    <r>
      <rPr>
        <sz val="11"/>
        <rFont val="Calibri"/>
        <family val="2"/>
        <scheme val="minor"/>
      </rPr>
      <t xml:space="preserve">
Superficie total de las industrias</t>
    </r>
  </si>
  <si>
    <r>
      <rPr>
        <b/>
        <i/>
        <sz val="11"/>
        <color rgb="FF0070C0"/>
        <rFont val="Calibri"/>
        <family val="2"/>
        <scheme val="minor"/>
      </rPr>
      <t>B Aukera. Industrien azalera tarteen arabera</t>
    </r>
    <r>
      <rPr>
        <b/>
        <sz val="11"/>
        <color theme="1"/>
        <rFont val="Calibri"/>
        <family val="2"/>
        <scheme val="minor"/>
      </rPr>
      <t xml:space="preserve">
Opción B. Según tabla por tramos de superficie de las industrias</t>
    </r>
  </si>
  <si>
    <r>
      <rPr>
        <i/>
        <sz val="11"/>
        <color rgb="FF0070C0"/>
        <rFont val="Calibri"/>
        <family val="2"/>
        <scheme val="minor"/>
      </rPr>
      <t>Industria zenbakia azalera tarte bakoitzean</t>
    </r>
    <r>
      <rPr>
        <sz val="11"/>
        <rFont val="Calibri"/>
        <family val="2"/>
        <scheme val="minor"/>
      </rPr>
      <t xml:space="preserve">
Número de industrias por tramo de superficie</t>
    </r>
  </si>
  <si>
    <r>
      <rPr>
        <i/>
        <sz val="11"/>
        <color rgb="FF0070C0"/>
        <rFont val="Calibri"/>
        <family val="2"/>
        <scheme val="minor"/>
      </rPr>
      <t>Tasa aldagarriaren osagarriak aukeratu</t>
    </r>
    <r>
      <rPr>
        <sz val="11"/>
        <rFont val="Calibri"/>
        <family val="2"/>
        <scheme val="minor"/>
      </rPr>
      <t xml:space="preserve">
Seleccionar los componentes para la parte variable de la tasa
</t>
    </r>
  </si>
  <si>
    <r>
      <rPr>
        <i/>
        <sz val="11"/>
        <color rgb="FF0070C0"/>
        <rFont val="Calibri"/>
        <family val="2"/>
        <scheme val="minor"/>
      </rPr>
      <t xml:space="preserve">Sartu % 100a parametro hauetako bat erabiltzekotan (1 bakarrik hautatu behar da ) </t>
    </r>
    <r>
      <rPr>
        <sz val="11"/>
        <rFont val="Calibri"/>
        <family val="2"/>
        <scheme val="minor"/>
      </rPr>
      <t>/ Introducir 100% si se utiliza un parámetro de estos (sólo se puede elegir 1)</t>
    </r>
  </si>
  <si>
    <r>
      <rPr>
        <i/>
        <sz val="11"/>
        <color rgb="FF0070C0"/>
        <rFont val="Calibri"/>
        <family val="2"/>
        <scheme val="minor"/>
      </rPr>
      <t>Zenbateko aldakorra kalkulatzea, hautatutako parametroaren arabera</t>
    </r>
    <r>
      <rPr>
        <sz val="11"/>
        <color theme="1"/>
        <rFont val="Calibri"/>
        <family val="2"/>
        <scheme val="minor"/>
      </rPr>
      <t xml:space="preserve">
Calcular el importe variable según el parámetro seleccionado
</t>
    </r>
  </si>
  <si>
    <r>
      <rPr>
        <b/>
        <i/>
        <sz val="11"/>
        <color rgb="FF0070C0"/>
        <rFont val="Calibri"/>
        <family val="2"/>
        <scheme val="minor"/>
      </rPr>
      <t>D OSAGAIA. Errefusa Kontenedoreen Irekitze kopuruaren arabera</t>
    </r>
    <r>
      <rPr>
        <b/>
        <sz val="11"/>
        <color theme="1"/>
        <rFont val="Calibri"/>
        <family val="2"/>
        <scheme val="minor"/>
      </rPr>
      <t xml:space="preserve">
COMPONENTE D. Por apertura de contenedores de resto</t>
    </r>
  </si>
  <si>
    <r>
      <rPr>
        <b/>
        <i/>
        <sz val="11"/>
        <color rgb="FF0070C0"/>
        <rFont val="Calibri"/>
        <family val="2"/>
        <scheme val="minor"/>
      </rPr>
      <t>A Aukera.  Industria bakoitzak egindako irekitzeen arabera</t>
    </r>
    <r>
      <rPr>
        <b/>
        <sz val="11"/>
        <rFont val="Calibri"/>
        <family val="2"/>
        <scheme val="minor"/>
      </rPr>
      <t xml:space="preserve">
Opción A. Según el nº de aperturas de cada industria</t>
    </r>
  </si>
  <si>
    <r>
      <rPr>
        <b/>
        <i/>
        <sz val="11"/>
        <color rgb="FF0070C0"/>
        <rFont val="Calibri"/>
        <family val="2"/>
        <scheme val="minor"/>
      </rPr>
      <t xml:space="preserve">B Aukera. Errefusa Kontenedoreen Irekitze tarteen arabera </t>
    </r>
    <r>
      <rPr>
        <b/>
        <sz val="11"/>
        <color theme="1"/>
        <rFont val="Calibri"/>
        <family val="2"/>
        <scheme val="minor"/>
      </rPr>
      <t xml:space="preserve">
Opción B. Según tabla por tramos de número de aperturas de las industrias</t>
    </r>
  </si>
  <si>
    <r>
      <rPr>
        <i/>
        <sz val="11"/>
        <color rgb="FF0070C0"/>
        <rFont val="Calibri"/>
        <family val="2"/>
        <scheme val="minor"/>
      </rPr>
      <t xml:space="preserve">4.mota </t>
    </r>
    <r>
      <rPr>
        <sz val="11"/>
        <rFont val="Calibri"/>
        <family val="2"/>
        <scheme val="minor"/>
      </rPr>
      <t>/ Tipo 4</t>
    </r>
  </si>
  <si>
    <r>
      <rPr>
        <i/>
        <sz val="11"/>
        <color rgb="FF0070C0"/>
        <rFont val="Calibri"/>
        <family val="2"/>
        <scheme val="minor"/>
      </rPr>
      <t>8.mota</t>
    </r>
    <r>
      <rPr>
        <sz val="11"/>
        <rFont val="Calibri"/>
        <family val="2"/>
        <scheme val="minor"/>
      </rPr>
      <t xml:space="preserve"> / Tipo 8</t>
    </r>
  </si>
  <si>
    <r>
      <rPr>
        <i/>
        <sz val="11"/>
        <color rgb="FF0070C0"/>
        <rFont val="Calibri"/>
        <family val="2"/>
        <scheme val="minor"/>
      </rPr>
      <t>A Osagaia. Hondakinen sorrera (pisu)  /</t>
    </r>
    <r>
      <rPr>
        <sz val="11"/>
        <rFont val="Calibri"/>
        <family val="2"/>
        <scheme val="minor"/>
      </rPr>
      <t xml:space="preserve"> Componente A. Generación de residuos (peso)</t>
    </r>
  </si>
  <si>
    <r>
      <rPr>
        <i/>
        <sz val="11"/>
        <color rgb="FF0070C0"/>
        <rFont val="Calibri"/>
        <family val="2"/>
        <scheme val="minor"/>
      </rPr>
      <t>B Osagaia. Hondakinen sorrera (bolumen)</t>
    </r>
    <r>
      <rPr>
        <sz val="11"/>
        <rFont val="Calibri"/>
        <family val="2"/>
        <scheme val="minor"/>
      </rPr>
      <t xml:space="preserve">
Componente B. Generación de residuos (volumen)</t>
    </r>
  </si>
  <si>
    <r>
      <rPr>
        <i/>
        <sz val="11"/>
        <color rgb="FF0070C0"/>
        <rFont val="Calibri"/>
        <family val="2"/>
        <scheme val="minor"/>
      </rPr>
      <t>D Osagaia. Hondakinen sorrera (zabaltze kopurua)</t>
    </r>
    <r>
      <rPr>
        <sz val="11"/>
        <rFont val="Calibri"/>
        <family val="2"/>
        <scheme val="minor"/>
      </rPr>
      <t xml:space="preserve">
Componente D. Generación de residuos (nº aperturas)</t>
    </r>
  </si>
  <si>
    <r>
      <rPr>
        <sz val="11"/>
        <color rgb="FF0070C0"/>
        <rFont val="Calibri"/>
        <family val="2"/>
        <scheme val="minor"/>
      </rPr>
      <t>Hala badagokio, taulako balioarekin ordezkatu</t>
    </r>
    <r>
      <rPr>
        <sz val="11"/>
        <color rgb="FF002060"/>
        <rFont val="Calibri"/>
        <family val="2"/>
        <scheme val="minor"/>
      </rPr>
      <t xml:space="preserve"> / En su caso, sustituir con el valor de la tabla</t>
    </r>
  </si>
  <si>
    <r>
      <rPr>
        <i/>
        <sz val="11"/>
        <color rgb="FF0070C0"/>
        <rFont val="Calibri"/>
        <family val="2"/>
        <scheme val="minor"/>
      </rPr>
      <t>Banakako tasaren / hitzarmenik gabeko zerbitzuen zenbateko teorikoa (urtekoa)</t>
    </r>
    <r>
      <rPr>
        <sz val="11"/>
        <rFont val="Calibri"/>
        <family val="2"/>
        <scheme val="minor"/>
      </rPr>
      <t xml:space="preserve">
Importe teórico tasa individual/servicios sin convenio (anual)</t>
    </r>
  </si>
  <si>
    <r>
      <rPr>
        <i/>
        <sz val="11"/>
        <color rgb="FF0070C0"/>
        <rFont val="Calibri"/>
        <family val="2"/>
        <scheme val="minor"/>
      </rPr>
      <t xml:space="preserve">Ezarri tasak zer osagai-mota izango dituen </t>
    </r>
    <r>
      <rPr>
        <sz val="11"/>
        <color theme="1"/>
        <rFont val="Calibri"/>
        <family val="2"/>
        <scheme val="minor"/>
      </rPr>
      <t>/ Establezca qué tipo de componentes tendrá la tasa</t>
    </r>
  </si>
  <si>
    <r>
      <rPr>
        <i/>
        <sz val="11"/>
        <color rgb="FF0070C0"/>
        <rFont val="Calibri"/>
        <family val="2"/>
        <scheme val="minor"/>
      </rPr>
      <t xml:space="preserve">Oharra: tasak bi osagai ditu: oinarrizko kuota eta kuota aldagarria. Aldi berean, oinarrizko kuota osatzen dute alde finko batek eta parametro objektiboen araberazko (langile kopurua edo azalera) beste alde bereizgarri batek. Kuota aldagarria hondaakinen sorketarekin bat dator. 
</t>
    </r>
    <r>
      <rPr>
        <sz val="11"/>
        <rFont val="Calibri"/>
        <family val="2"/>
        <scheme val="minor"/>
      </rPr>
      <t xml:space="preserve">Nota: la tasa se estructura en 2 componentes principales: cuota básica y cuota variable. A su vez, la cuota básica se compone de una parte fija y otra individualizada para cada persona usuaria, en función de parámetros objetivos (nº trabajadores o superficie+tipo de actividad). La parte variable responde al mayor o menor cantidad de residuos generada.
</t>
    </r>
  </si>
  <si>
    <r>
      <rPr>
        <i/>
        <sz val="11"/>
        <color rgb="FF0070C0"/>
        <rFont val="Calibri"/>
        <family val="2"/>
        <scheme val="minor"/>
      </rPr>
      <t>0 osagaia. Tarte finkoa</t>
    </r>
    <r>
      <rPr>
        <sz val="11"/>
        <rFont val="Calibri"/>
        <family val="2"/>
        <scheme val="minor"/>
      </rPr>
      <t xml:space="preserve">
Componente 0. parte fija.</t>
    </r>
  </si>
  <si>
    <r>
      <rPr>
        <i/>
        <sz val="11"/>
        <color rgb="FF0070C0"/>
        <rFont val="Calibri"/>
        <family val="2"/>
        <scheme val="minor"/>
      </rPr>
      <t>2. osagaia. Jarduera eta azalera</t>
    </r>
    <r>
      <rPr>
        <sz val="11"/>
        <rFont val="Calibri"/>
        <family val="2"/>
        <scheme val="minor"/>
      </rPr>
      <t xml:space="preserve">
Componente 2. Actividad y superficie</t>
    </r>
  </si>
  <si>
    <r>
      <rPr>
        <i/>
        <sz val="11"/>
        <color rgb="FF0070C0"/>
        <rFont val="Calibri"/>
        <family val="2"/>
        <scheme val="minor"/>
      </rPr>
      <t>Parametro hauek oinarrisko kuota indibidualizatzeko dira</t>
    </r>
    <r>
      <rPr>
        <sz val="11"/>
        <color theme="1"/>
        <rFont val="Calibri"/>
        <family val="2"/>
        <scheme val="minor"/>
      </rPr>
      <t xml:space="preserve"> 
Estos parámetros permiten individualizar la cuota básica.</t>
    </r>
  </si>
  <si>
    <r>
      <rPr>
        <i/>
        <sz val="11"/>
        <color rgb="FF0070C0"/>
        <rFont val="Calibri"/>
        <family val="2"/>
        <scheme val="minor"/>
      </rPr>
      <t>1. Osagaia. Okupatzaile-kopurua</t>
    </r>
    <r>
      <rPr>
        <sz val="11"/>
        <rFont val="Calibri"/>
        <family val="2"/>
        <scheme val="minor"/>
      </rPr>
      <t xml:space="preserve">
Componente 1. Nº trabajadores</t>
    </r>
  </si>
  <si>
    <r>
      <rPr>
        <b/>
        <i/>
        <sz val="11"/>
        <color rgb="FF0070C0"/>
        <rFont val="Calibri"/>
        <family val="2"/>
        <scheme val="minor"/>
      </rPr>
      <t>A Aukera. Zerbitzu bakoitzako langileen arabera</t>
    </r>
    <r>
      <rPr>
        <b/>
        <sz val="11"/>
        <color theme="1"/>
        <rFont val="Calibri"/>
        <family val="2"/>
        <scheme val="minor"/>
      </rPr>
      <t xml:space="preserve">
Opción A. Según nº de trabajadores de cada servicio</t>
    </r>
  </si>
  <si>
    <r>
      <rPr>
        <b/>
        <i/>
        <sz val="11"/>
        <color rgb="FF0070C0"/>
        <rFont val="Calibri"/>
        <family val="2"/>
        <scheme val="minor"/>
      </rPr>
      <t>B Aukera. Zerbitzu langile tarteen arabera</t>
    </r>
    <r>
      <rPr>
        <b/>
        <sz val="11"/>
        <color theme="1"/>
        <rFont val="Calibri"/>
        <family val="2"/>
        <scheme val="minor"/>
      </rPr>
      <t xml:space="preserve">
Opción B. Según tabla por tramos de trabajadores en las servicios</t>
    </r>
  </si>
  <si>
    <r>
      <rPr>
        <i/>
        <sz val="11"/>
        <color rgb="FF0070C0"/>
        <rFont val="Calibri"/>
        <family val="2"/>
        <scheme val="minor"/>
      </rPr>
      <t>Adierazi zenbat zerbitzu dauden atal bakoitzan</t>
    </r>
    <r>
      <rPr>
        <sz val="11"/>
        <color rgb="FF0070C0"/>
        <rFont val="Calibri"/>
        <family val="2"/>
        <scheme val="minor"/>
      </rPr>
      <t xml:space="preserve"> </t>
    </r>
    <r>
      <rPr>
        <sz val="11"/>
        <rFont val="Calibri"/>
        <family val="2"/>
        <scheme val="minor"/>
      </rPr>
      <t>/ Indicar nº de servicios existentes por cada tramo</t>
    </r>
  </si>
  <si>
    <r>
      <rPr>
        <i/>
        <sz val="11"/>
        <color rgb="FF0070C0"/>
        <rFont val="Calibri"/>
        <family val="2"/>
        <scheme val="minor"/>
      </rPr>
      <t>Zerbitzu-kopurua langile-kopuruaren tarte bakoitzeko</t>
    </r>
    <r>
      <rPr>
        <sz val="11"/>
        <rFont val="Calibri"/>
        <family val="2"/>
        <scheme val="minor"/>
      </rPr>
      <t xml:space="preserve">
Número de servicios por tramo de nº de trabajadores</t>
    </r>
  </si>
  <si>
    <r>
      <rPr>
        <i/>
        <sz val="11"/>
        <color rgb="FF0070C0"/>
        <rFont val="Calibri"/>
        <family val="2"/>
        <scheme val="minor"/>
      </rPr>
      <t>Tarte bakoitzeko kobratu beharrekoa, guztira</t>
    </r>
    <r>
      <rPr>
        <sz val="11"/>
        <rFont val="Calibri"/>
        <family val="2"/>
        <scheme val="minor"/>
      </rPr>
      <t xml:space="preserve">
Total a cobrar por tramo</t>
    </r>
  </si>
  <si>
    <r>
      <rPr>
        <i/>
        <sz val="11"/>
        <color rgb="FF0070C0"/>
        <rFont val="Calibri"/>
        <family val="2"/>
        <scheme val="minor"/>
      </rPr>
      <t>2. Osagaia. Jarduera eta azalera</t>
    </r>
    <r>
      <rPr>
        <sz val="11"/>
        <rFont val="Calibri"/>
        <family val="2"/>
        <scheme val="minor"/>
      </rPr>
      <t xml:space="preserve">
Componente 2. Actividad y superficie</t>
    </r>
  </si>
  <si>
    <r>
      <rPr>
        <i/>
        <sz val="11"/>
        <color rgb="FF0070C0"/>
        <rFont val="Calibri"/>
        <family val="2"/>
        <scheme val="minor"/>
      </rPr>
      <t xml:space="preserve">Tasa aldagarriaren osagarriak aukeratu </t>
    </r>
    <r>
      <rPr>
        <sz val="11"/>
        <rFont val="Calibri"/>
        <family val="2"/>
        <scheme val="minor"/>
      </rPr>
      <t xml:space="preserve">
Seleccionar los componentes para la parte variable de la tasa
</t>
    </r>
  </si>
  <si>
    <r>
      <rPr>
        <i/>
        <sz val="11"/>
        <color rgb="FF0070C0"/>
        <rFont val="Calibri"/>
        <family val="2"/>
        <scheme val="minor"/>
      </rPr>
      <t>B Osagaia. Hondakinen sorrera (bolumena)</t>
    </r>
    <r>
      <rPr>
        <sz val="11"/>
        <rFont val="Calibri"/>
        <family val="2"/>
        <scheme val="minor"/>
      </rPr>
      <t xml:space="preserve">
Componente B. Generación de residuos (volumen)</t>
    </r>
  </si>
  <si>
    <r>
      <rPr>
        <i/>
        <sz val="11"/>
        <color rgb="FF0070C0"/>
        <rFont val="Calibri"/>
        <family val="2"/>
        <scheme val="minor"/>
      </rPr>
      <t>A Osagaia. Hondakinen sorrera (pisua)</t>
    </r>
    <r>
      <rPr>
        <sz val="11"/>
        <rFont val="Calibri"/>
        <family val="2"/>
        <scheme val="minor"/>
      </rPr>
      <t xml:space="preserve">
Componente A. Generación de residuos (peso)</t>
    </r>
  </si>
  <si>
    <r>
      <rPr>
        <i/>
        <sz val="11"/>
        <color rgb="FF0070C0"/>
        <rFont val="Calibri"/>
        <family val="2"/>
        <scheme val="minor"/>
      </rPr>
      <t>C Osagaia. Hondakinen sorrera (edukiontzi edo poltsaren bolumena)</t>
    </r>
    <r>
      <rPr>
        <sz val="11"/>
        <rFont val="Calibri"/>
        <family val="2"/>
        <scheme val="minor"/>
      </rPr>
      <t xml:space="preserve">
Componente C. Generación de residuos (volumen de contenedor o bolsa)</t>
    </r>
  </si>
  <si>
    <r>
      <rPr>
        <b/>
        <i/>
        <sz val="11"/>
        <color rgb="FF0070C0"/>
        <rFont val="Calibri"/>
        <family val="2"/>
        <scheme val="minor"/>
      </rPr>
      <t>C OSAGAIA. Hondakinen sorrera (edukiontzi edo poltsaren bolumena)</t>
    </r>
    <r>
      <rPr>
        <b/>
        <sz val="11"/>
        <rFont val="Calibri"/>
        <family val="2"/>
        <scheme val="minor"/>
      </rPr>
      <t xml:space="preserve">
COMPONENTE C. Generación de residuos (volumen de contenedor o bolsa)</t>
    </r>
  </si>
  <si>
    <r>
      <rPr>
        <b/>
        <i/>
        <sz val="11"/>
        <color rgb="FF0070C0"/>
        <rFont val="Calibri"/>
        <family val="2"/>
        <scheme val="minor"/>
      </rPr>
      <t>A Aukera. Zerbitzu bakoitzak egindako irekitze kopuruaren arabera</t>
    </r>
    <r>
      <rPr>
        <b/>
        <sz val="11"/>
        <rFont val="Calibri"/>
        <family val="2"/>
        <scheme val="minor"/>
      </rPr>
      <t xml:space="preserve">
Opción A. Según el nº de aperturas de cada servicio</t>
    </r>
  </si>
  <si>
    <r>
      <rPr>
        <b/>
        <i/>
        <sz val="11"/>
        <color rgb="FF0070C0"/>
        <rFont val="Calibri"/>
        <family val="2"/>
        <scheme val="minor"/>
      </rPr>
      <t xml:space="preserve">B Aukera. Errefusa Kontenedoreen Irekitze tarteen arabera </t>
    </r>
    <r>
      <rPr>
        <b/>
        <sz val="11"/>
        <color theme="1"/>
        <rFont val="Calibri"/>
        <family val="2"/>
        <scheme val="minor"/>
      </rPr>
      <t xml:space="preserve">
Opción B. Según tabla por tramos de número de aperturas de los servicios</t>
    </r>
  </si>
  <si>
    <r>
      <rPr>
        <i/>
        <sz val="11"/>
        <color rgb="FF0070C0"/>
        <rFont val="Calibri"/>
        <family val="2"/>
        <scheme val="minor"/>
      </rPr>
      <t>Hala badagokio, taulako balioarekin ordezkatu</t>
    </r>
    <r>
      <rPr>
        <i/>
        <sz val="11"/>
        <color rgb="FF002060"/>
        <rFont val="Calibri"/>
        <family val="2"/>
        <scheme val="minor"/>
      </rPr>
      <t xml:space="preserve"> </t>
    </r>
    <r>
      <rPr>
        <sz val="11"/>
        <color rgb="FF002060"/>
        <rFont val="Calibri"/>
        <family val="2"/>
        <scheme val="minor"/>
      </rPr>
      <t>/ En su caso, sustituir con el valor de la tabla</t>
    </r>
  </si>
  <si>
    <r>
      <rPr>
        <i/>
        <sz val="11"/>
        <color rgb="FF0070C0"/>
        <rFont val="Calibri"/>
        <family val="2"/>
        <scheme val="minor"/>
      </rPr>
      <t>Hala badagokio, taulako balioarekin ordezkatu</t>
    </r>
    <r>
      <rPr>
        <sz val="11"/>
        <color rgb="FF002060"/>
        <rFont val="Calibri"/>
        <family val="2"/>
        <scheme val="minor"/>
      </rPr>
      <t xml:space="preserve"> / En su caso, sustituir con el valor de la tabla</t>
    </r>
  </si>
  <si>
    <r>
      <rPr>
        <sz val="11"/>
        <color rgb="FF0070C0"/>
        <rFont val="Calibri"/>
        <family val="2"/>
        <scheme val="minor"/>
      </rPr>
      <t>Hala badagokio, taulako balioarekin ordezkatu</t>
    </r>
    <r>
      <rPr>
        <sz val="11"/>
        <color rgb="FF002060"/>
        <rFont val="Calibri"/>
        <family val="2"/>
        <scheme val="minor"/>
      </rPr>
      <t>/ En su caso, sustituir con el valor de la tabla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</si>
</sst>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 _€_-;\-* #,##0\ _€_-;_-* &quot;-&quot;??\ _€_-;_-@_-"/>
    <numFmt numFmtId="166" formatCode="_-* #,##0.0000\ _€_-;\-* #,##0.0000\ _€_-;_-* &quot;-&quot;??\ _€_-;_-@_-"/>
    <numFmt numFmtId="167" formatCode="0.000%"/>
  </numFmts>
  <fonts count="54" x14ac:knownFonts="1">
    <font>
      <sz val="11"/>
      <color theme="1"/>
      <name val="Calibri"/>
      <family val="2"/>
      <scheme val="minor"/>
    </font>
    <font>
      <sz val="11"/>
      <color theme="1"/>
      <name val="Calibri"/>
      <family val="2"/>
      <scheme val="minor"/>
    </font>
    <font>
      <sz val="11"/>
      <color theme="0"/>
      <name val="Calibri"/>
      <family val="2"/>
      <scheme val="minor"/>
    </font>
    <font>
      <sz val="11"/>
      <color rgb="FF000000"/>
      <name val="Calibri"/>
      <family val="2"/>
    </font>
    <font>
      <sz val="11"/>
      <name val="Calibri"/>
      <family val="2"/>
      <scheme val="minor"/>
    </font>
    <font>
      <b/>
      <sz val="11"/>
      <name val="Calibri"/>
      <family val="2"/>
      <scheme val="minor"/>
    </font>
    <font>
      <sz val="11"/>
      <color rgb="FF00B0F0"/>
      <name val="Calibri"/>
      <family val="2"/>
      <scheme val="minor"/>
    </font>
    <font>
      <sz val="11"/>
      <name val="Calibri"/>
      <family val="2"/>
    </font>
    <font>
      <b/>
      <sz val="11"/>
      <name val="Calibri"/>
      <family val="2"/>
    </font>
    <font>
      <b/>
      <sz val="11"/>
      <color theme="0"/>
      <name val="Calibri"/>
      <family val="2"/>
      <scheme val="minor"/>
    </font>
    <font>
      <i/>
      <sz val="11"/>
      <name val="Calibri"/>
      <family val="2"/>
      <scheme val="minor"/>
    </font>
    <font>
      <i/>
      <sz val="9"/>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i/>
      <sz val="11"/>
      <color rgb="FF0070C0"/>
      <name val="Calibri"/>
      <family val="2"/>
      <scheme val="minor"/>
    </font>
    <font>
      <i/>
      <sz val="11"/>
      <color theme="4" tint="-0.249977111117893"/>
      <name val="Calibri"/>
      <family val="2"/>
      <scheme val="minor"/>
    </font>
    <font>
      <b/>
      <i/>
      <sz val="11"/>
      <color rgb="FF0070C0"/>
      <name val="Calibri"/>
      <family val="2"/>
      <scheme val="minor"/>
    </font>
    <font>
      <i/>
      <sz val="11"/>
      <color theme="0"/>
      <name val="Calibri"/>
      <family val="2"/>
      <scheme val="minor"/>
    </font>
    <font>
      <b/>
      <i/>
      <sz val="11"/>
      <color theme="0"/>
      <name val="Calibri"/>
      <family val="2"/>
      <scheme val="minor"/>
    </font>
    <font>
      <u/>
      <sz val="11"/>
      <color theme="10"/>
      <name val="Calibri"/>
      <family val="2"/>
      <scheme val="minor"/>
    </font>
    <font>
      <i/>
      <sz val="9"/>
      <color rgb="FF0070C0"/>
      <name val="Calibri"/>
      <family val="2"/>
      <scheme val="minor"/>
    </font>
    <font>
      <sz val="9"/>
      <name val="Calibri"/>
      <family val="2"/>
      <scheme val="minor"/>
    </font>
    <font>
      <sz val="9"/>
      <color indexed="81"/>
      <name val="Tahoma"/>
      <family val="2"/>
    </font>
    <font>
      <b/>
      <sz val="9"/>
      <color indexed="81"/>
      <name val="Tahoma"/>
      <family val="2"/>
    </font>
    <font>
      <b/>
      <sz val="11"/>
      <color theme="0"/>
      <name val="Calibri"/>
      <family val="2"/>
    </font>
    <font>
      <sz val="11"/>
      <color theme="0"/>
      <name val="Calibri"/>
      <family val="2"/>
    </font>
    <font>
      <vertAlign val="superscript"/>
      <sz val="11"/>
      <color theme="0"/>
      <name val="Calibri"/>
      <family val="2"/>
    </font>
    <font>
      <i/>
      <sz val="11"/>
      <color rgb="FF0070C0"/>
      <name val="Calibri"/>
      <family val="2"/>
    </font>
    <font>
      <i/>
      <sz val="11"/>
      <color rgb="FF00B050"/>
      <name val="Calibri"/>
      <family val="2"/>
      <scheme val="minor"/>
    </font>
    <font>
      <b/>
      <sz val="11"/>
      <color rgb="FF00B0F0"/>
      <name val="Calibri"/>
      <family val="2"/>
      <scheme val="minor"/>
    </font>
    <font>
      <b/>
      <i/>
      <sz val="11"/>
      <color rgb="FF00B0F0"/>
      <name val="Calibri"/>
      <family val="2"/>
      <scheme val="minor"/>
    </font>
    <font>
      <b/>
      <sz val="11"/>
      <color rgb="FFFF0000"/>
      <name val="Calibri"/>
      <family val="2"/>
      <scheme val="minor"/>
    </font>
    <font>
      <i/>
      <sz val="11"/>
      <color rgb="FF00B0F0"/>
      <name val="Calibri"/>
      <family val="2"/>
      <scheme val="minor"/>
    </font>
    <font>
      <sz val="12"/>
      <name val="Calibri"/>
      <family val="2"/>
      <scheme val="minor"/>
    </font>
    <font>
      <b/>
      <i/>
      <sz val="12"/>
      <color theme="5"/>
      <name val="Calibri"/>
      <family val="2"/>
      <scheme val="minor"/>
    </font>
    <font>
      <b/>
      <sz val="12"/>
      <name val="Calibri"/>
      <family val="2"/>
      <scheme val="minor"/>
    </font>
    <font>
      <b/>
      <i/>
      <sz val="12"/>
      <color rgb="FF00B050"/>
      <name val="Calibri"/>
      <family val="2"/>
      <scheme val="minor"/>
    </font>
    <font>
      <b/>
      <i/>
      <sz val="12"/>
      <color rgb="FFFF0066"/>
      <name val="Calibri"/>
      <family val="2"/>
      <scheme val="minor"/>
    </font>
    <font>
      <u/>
      <sz val="11"/>
      <name val="Calibri"/>
      <family val="2"/>
      <scheme val="minor"/>
    </font>
    <font>
      <i/>
      <sz val="11"/>
      <color rgb="FF002060"/>
      <name val="Calibri"/>
      <family val="2"/>
      <scheme val="minor"/>
    </font>
    <font>
      <b/>
      <i/>
      <sz val="11"/>
      <color theme="0"/>
      <name val="Calibri"/>
      <family val="2"/>
    </font>
    <font>
      <b/>
      <sz val="11"/>
      <color rgb="FF002060"/>
      <name val="Calibri"/>
      <family val="2"/>
      <scheme val="minor"/>
    </font>
    <font>
      <sz val="11"/>
      <color rgb="FF002060"/>
      <name val="Calibri"/>
      <family val="2"/>
      <scheme val="minor"/>
    </font>
    <font>
      <b/>
      <sz val="14"/>
      <name val="Calibri"/>
      <family val="2"/>
      <scheme val="minor"/>
    </font>
    <font>
      <b/>
      <i/>
      <sz val="14"/>
      <color rgb="FF0070C0"/>
      <name val="Calibri"/>
      <family val="2"/>
      <scheme val="minor"/>
    </font>
    <font>
      <b/>
      <i/>
      <sz val="12"/>
      <color rgb="FF0070C0"/>
      <name val="Calibri"/>
      <family val="2"/>
      <scheme val="minor"/>
    </font>
    <font>
      <i/>
      <sz val="11"/>
      <color theme="1"/>
      <name val="Calibri"/>
      <family val="2"/>
      <scheme val="minor"/>
    </font>
    <font>
      <b/>
      <sz val="12"/>
      <color rgb="FF0070C0"/>
      <name val="Calibri"/>
      <family val="2"/>
      <scheme val="minor"/>
    </font>
    <font>
      <b/>
      <sz val="12"/>
      <color theme="1"/>
      <name val="Calibri"/>
      <family val="2"/>
      <scheme val="minor"/>
    </font>
    <font>
      <sz val="12"/>
      <color theme="1"/>
      <name val="Calibri"/>
      <family val="2"/>
      <scheme val="minor"/>
    </font>
    <font>
      <b/>
      <sz val="11"/>
      <color rgb="FFFF0000"/>
      <name val="Calibri"/>
      <family val="2"/>
    </font>
    <font>
      <b/>
      <i/>
      <sz val="11"/>
      <color rgb="FFFF0000"/>
      <name val="Calibri"/>
      <family val="2"/>
      <scheme val="minor"/>
    </font>
    <font>
      <i/>
      <u/>
      <sz val="11"/>
      <color theme="4" tint="-0.249977111117893"/>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0000"/>
        <bgColor indexed="64"/>
      </patternFill>
    </fill>
    <fill>
      <patternFill patternType="solid">
        <fgColor rgb="FFD9D9D9"/>
        <bgColor rgb="FF000000"/>
      </patternFill>
    </fill>
    <fill>
      <patternFill patternType="solid">
        <fgColor rgb="FFFFFFFF"/>
        <bgColor rgb="FF000000"/>
      </patternFill>
    </fill>
    <fill>
      <patternFill patternType="solid">
        <fgColor theme="5"/>
        <bgColor indexed="64"/>
      </patternFill>
    </fill>
    <fill>
      <patternFill patternType="lightUp">
        <bgColor theme="0" tint="-0.14996795556505021"/>
      </patternFill>
    </fill>
    <fill>
      <patternFill patternType="solid">
        <fgColor rgb="FFFF9999"/>
        <bgColor indexed="64"/>
      </patternFill>
    </fill>
    <fill>
      <patternFill patternType="solid">
        <fgColor theme="2"/>
        <bgColor indexed="64"/>
      </patternFill>
    </fill>
  </fills>
  <borders count="190">
    <border>
      <left/>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
      <left style="hair">
        <color theme="0" tint="-0.14993743705557422"/>
      </left>
      <right style="hair">
        <color theme="0" tint="-0.14993743705557422"/>
      </right>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top style="hair">
        <color theme="0" tint="-0.14993743705557422"/>
      </top>
      <bottom style="hair">
        <color theme="0" tint="-0.14993743705557422"/>
      </bottom>
      <diagonal/>
    </border>
    <border>
      <left/>
      <right/>
      <top/>
      <bottom style="hair">
        <color theme="0" tint="-0.14996795556505021"/>
      </bottom>
      <diagonal/>
    </border>
    <border>
      <left/>
      <right/>
      <top style="hair">
        <color theme="0" tint="-0.14993743705557422"/>
      </top>
      <bottom style="hair">
        <color theme="0" tint="-0.1499374370555742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top/>
      <bottom style="hair">
        <color theme="0" tint="-0.14993743705557422"/>
      </bottom>
      <diagonal/>
    </border>
    <border>
      <left/>
      <right/>
      <top/>
      <bottom style="hair">
        <color theme="0" tint="-0.14993743705557422"/>
      </bottom>
      <diagonal/>
    </border>
    <border>
      <left style="hair">
        <color theme="0" tint="-0.14993743705557422"/>
      </left>
      <right/>
      <top/>
      <bottom/>
      <diagonal/>
    </border>
    <border>
      <left/>
      <right/>
      <top style="hair">
        <color theme="0" tint="-0.14993743705557422"/>
      </top>
      <bottom/>
      <diagonal/>
    </border>
    <border>
      <left style="medium">
        <color theme="0" tint="-0.499984740745262"/>
      </left>
      <right style="medium">
        <color theme="0" tint="-0.499984740745262"/>
      </right>
      <top style="medium">
        <color theme="0" tint="-0.499984740745262"/>
      </top>
      <bottom style="hair">
        <color theme="0" tint="-0.14996795556505021"/>
      </bottom>
      <diagonal/>
    </border>
    <border>
      <left style="medium">
        <color theme="0" tint="-0.499984740745262"/>
      </left>
      <right style="medium">
        <color theme="0" tint="-0.499984740745262"/>
      </right>
      <top style="hair">
        <color theme="0" tint="-0.14996795556505021"/>
      </top>
      <bottom style="hair">
        <color theme="0" tint="-0.14996795556505021"/>
      </bottom>
      <diagonal/>
    </border>
    <border>
      <left style="medium">
        <color theme="0" tint="-0.499984740745262"/>
      </left>
      <right style="medium">
        <color theme="0" tint="-0.499984740745262"/>
      </right>
      <top style="hair">
        <color theme="0" tint="-0.14993743705557422"/>
      </top>
      <bottom style="medium">
        <color theme="0" tint="-0.499984740745262"/>
      </bottom>
      <diagonal/>
    </border>
    <border>
      <left style="medium">
        <color theme="0" tint="-0.499984740745262"/>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14996795556505021"/>
      </right>
      <top style="hair">
        <color theme="0" tint="-0.14996795556505021"/>
      </top>
      <bottom/>
      <diagonal/>
    </border>
    <border>
      <left style="hair">
        <color theme="0" tint="-0.14996795556505021"/>
      </left>
      <right style="medium">
        <color theme="0" tint="-0.499984740745262"/>
      </right>
      <top/>
      <bottom/>
      <diagonal/>
    </border>
    <border>
      <left style="hair">
        <color theme="0" tint="-0.14993743705557422"/>
      </left>
      <right style="medium">
        <color theme="0" tint="-0.499984740745262"/>
      </right>
      <top style="hair">
        <color theme="0" tint="-0.14993743705557422"/>
      </top>
      <bottom style="hair">
        <color theme="0" tint="-0.1499374370555742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hair">
        <color theme="0" tint="-0.14996795556505021"/>
      </right>
      <top style="medium">
        <color theme="0" tint="-0.499984740745262"/>
      </top>
      <bottom style="hair">
        <color theme="0" tint="-0.14996795556505021"/>
      </bottom>
      <diagonal/>
    </border>
    <border>
      <left style="hair">
        <color theme="0" tint="-0.14996795556505021"/>
      </left>
      <right style="hair">
        <color theme="0" tint="-0.14996795556505021"/>
      </right>
      <top style="medium">
        <color theme="0" tint="-0.499984740745262"/>
      </top>
      <bottom style="hair">
        <color theme="0" tint="-0.14996795556505021"/>
      </bottom>
      <diagonal/>
    </border>
    <border>
      <left style="hair">
        <color theme="0" tint="-0.14996795556505021"/>
      </left>
      <right style="medium">
        <color theme="0" tint="-0.499984740745262"/>
      </right>
      <top style="medium">
        <color theme="0" tint="-0.499984740745262"/>
      </top>
      <bottom style="hair">
        <color theme="0" tint="-0.14996795556505021"/>
      </bottom>
      <diagonal/>
    </border>
    <border>
      <left style="hair">
        <color theme="0" tint="-0.14996795556505021"/>
      </left>
      <right style="medium">
        <color theme="0" tint="-0.499984740745262"/>
      </right>
      <top style="hair">
        <color theme="0" tint="-0.14996795556505021"/>
      </top>
      <bottom style="hair">
        <color theme="0" tint="-0.14996795556505021"/>
      </bottom>
      <diagonal/>
    </border>
    <border>
      <left style="medium">
        <color theme="0" tint="-0.499984740745262"/>
      </left>
      <right/>
      <top style="hair">
        <color theme="0" tint="-0.14993743705557422"/>
      </top>
      <bottom style="medium">
        <color theme="0" tint="-0.499984740745262"/>
      </bottom>
      <diagonal/>
    </border>
    <border>
      <left style="hair">
        <color theme="0" tint="-0.14990691854609822"/>
      </left>
      <right style="hair">
        <color theme="0" tint="-0.14990691854609822"/>
      </right>
      <top style="hair">
        <color theme="0" tint="-0.14993743705557422"/>
      </top>
      <bottom style="medium">
        <color theme="0" tint="-0.499984740745262"/>
      </bottom>
      <diagonal/>
    </border>
    <border>
      <left style="medium">
        <color theme="0" tint="-0.499984740745262"/>
      </left>
      <right style="hair">
        <color theme="0" tint="-0.14990691854609822"/>
      </right>
      <top style="hair">
        <color theme="0" tint="-0.14993743705557422"/>
      </top>
      <bottom style="medium">
        <color theme="0" tint="-0.499984740745262"/>
      </bottom>
      <diagonal/>
    </border>
    <border>
      <left style="hair">
        <color theme="0" tint="-0.14990691854609822"/>
      </left>
      <right style="medium">
        <color theme="0" tint="-0.499984740745262"/>
      </right>
      <top style="hair">
        <color theme="0" tint="-0.14993743705557422"/>
      </top>
      <bottom style="medium">
        <color theme="0" tint="-0.499984740745262"/>
      </bottom>
      <diagonal/>
    </border>
    <border>
      <left style="medium">
        <color theme="0" tint="-0.499984740745262"/>
      </left>
      <right/>
      <top style="medium">
        <color theme="0" tint="-0.499984740745262"/>
      </top>
      <bottom style="hair">
        <color theme="0" tint="-0.14996795556505021"/>
      </bottom>
      <diagonal/>
    </border>
    <border>
      <left style="medium">
        <color theme="0" tint="-0.499984740745262"/>
      </left>
      <right/>
      <top style="hair">
        <color theme="0" tint="-0.14996795556505021"/>
      </top>
      <bottom style="hair">
        <color theme="0" tint="-0.14996795556505021"/>
      </bottom>
      <diagonal/>
    </border>
    <border>
      <left style="medium">
        <color theme="0" tint="-0.499984740745262"/>
      </left>
      <right/>
      <top style="hair">
        <color theme="0" tint="-0.14996795556505021"/>
      </top>
      <bottom/>
      <diagonal/>
    </border>
    <border>
      <left style="medium">
        <color theme="0" tint="-0.499984740745262"/>
      </left>
      <right style="medium">
        <color theme="0" tint="-0.499984740745262"/>
      </right>
      <top/>
      <bottom style="hair">
        <color theme="0" tint="-0.14993743705557422"/>
      </bottom>
      <diagonal/>
    </border>
    <border>
      <left style="medium">
        <color theme="0" tint="-0.499984740745262"/>
      </left>
      <right style="medium">
        <color theme="0" tint="-0.499984740745262"/>
      </right>
      <top style="hair">
        <color theme="0" tint="-0.14996795556505021"/>
      </top>
      <bottom style="medium">
        <color theme="0" tint="-0.499984740745262"/>
      </bottom>
      <diagonal/>
    </border>
    <border>
      <left style="medium">
        <color theme="0" tint="-0.499984740745262"/>
      </left>
      <right/>
      <top style="hair">
        <color theme="0" tint="-0.14996795556505021"/>
      </top>
      <bottom style="medium">
        <color theme="0" tint="-0.499984740745262"/>
      </bottom>
      <diagonal/>
    </border>
    <border>
      <left style="medium">
        <color theme="0" tint="-0.499984740745262"/>
      </left>
      <right style="hair">
        <color theme="0" tint="-0.14996795556505021"/>
      </right>
      <top/>
      <bottom style="medium">
        <color theme="0" tint="-0.499984740745262"/>
      </bottom>
      <diagonal/>
    </border>
    <border>
      <left style="hair">
        <color theme="0" tint="-0.14996795556505021"/>
      </left>
      <right style="hair">
        <color theme="0" tint="-0.14996795556505021"/>
      </right>
      <top/>
      <bottom style="medium">
        <color theme="0" tint="-0.499984740745262"/>
      </bottom>
      <diagonal/>
    </border>
    <border>
      <left style="hair">
        <color theme="0" tint="-0.14996795556505021"/>
      </left>
      <right style="hair">
        <color theme="0" tint="-0.14996795556505021"/>
      </right>
      <top style="hair">
        <color theme="0" tint="-0.14996795556505021"/>
      </top>
      <bottom style="medium">
        <color theme="0" tint="-0.499984740745262"/>
      </bottom>
      <diagonal/>
    </border>
    <border>
      <left style="hair">
        <color theme="0" tint="-0.14996795556505021"/>
      </left>
      <right style="medium">
        <color theme="0" tint="-0.499984740745262"/>
      </right>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style="hair">
        <color theme="0" tint="-0.14996795556505021"/>
      </left>
      <right style="medium">
        <color theme="0" tint="-0.499984740745262"/>
      </right>
      <top style="hair">
        <color theme="0" tint="-0.14996795556505021"/>
      </top>
      <bottom style="medium">
        <color theme="0" tint="-0.499984740745262"/>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medium">
        <color theme="0" tint="-0.499984740745262"/>
      </left>
      <right/>
      <top/>
      <bottom style="hair">
        <color theme="0" tint="-0.14996795556505021"/>
      </bottom>
      <diagonal/>
    </border>
    <border>
      <left/>
      <right/>
      <top style="hair">
        <color theme="0" tint="-0.14996795556505021"/>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hair">
        <color theme="0" tint="-0.14996795556505021"/>
      </top>
      <bottom style="hair">
        <color theme="0" tint="-0.14996795556505021"/>
      </bottom>
      <diagonal/>
    </border>
    <border>
      <left style="hair">
        <color theme="0" tint="-0.14996795556505021"/>
      </left>
      <right/>
      <top style="hair">
        <color theme="0" tint="-0.14993743705557422"/>
      </top>
      <bottom style="hair">
        <color theme="0" tint="-0.14993743705557422"/>
      </bottom>
      <diagonal/>
    </border>
    <border>
      <left style="hair">
        <color theme="0" tint="-0.14996795556505021"/>
      </left>
      <right/>
      <top/>
      <bottom style="hair">
        <color theme="0" tint="-0.14993743705557422"/>
      </bottom>
      <diagonal/>
    </border>
    <border>
      <left/>
      <right style="hair">
        <color theme="0" tint="-0.14996795556505021"/>
      </right>
      <top/>
      <bottom style="hair">
        <color theme="0" tint="-0.1499374370555742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right/>
      <top style="medium">
        <color theme="0" tint="-4.9989318521683403E-2"/>
      </top>
      <bottom style="medium">
        <color theme="0" tint="-4.9989318521683403E-2"/>
      </bottom>
      <diagonal/>
    </border>
    <border>
      <left/>
      <right style="medium">
        <color theme="0" tint="-4.9989318521683403E-2"/>
      </right>
      <top style="medium">
        <color theme="0" tint="-4.9989318521683403E-2"/>
      </top>
      <bottom style="medium">
        <color theme="0" tint="-4.9989318521683403E-2"/>
      </bottom>
      <diagonal/>
    </border>
    <border>
      <left/>
      <right/>
      <top style="thin">
        <color theme="0"/>
      </top>
      <bottom/>
      <diagonal/>
    </border>
    <border>
      <left style="medium">
        <color theme="0" tint="-4.9989318521683403E-2"/>
      </left>
      <right/>
      <top/>
      <bottom/>
      <diagonal/>
    </border>
    <border>
      <left/>
      <right/>
      <top style="medium">
        <color theme="0" tint="-4.9989318521683403E-2"/>
      </top>
      <bottom/>
      <diagonal/>
    </border>
    <border>
      <left style="hair">
        <color theme="0" tint="-0.14996795556505021"/>
      </left>
      <right/>
      <top style="hair">
        <color theme="0" tint="-0.14993743705557422"/>
      </top>
      <bottom/>
      <diagonal/>
    </border>
    <border>
      <left style="medium">
        <color theme="0" tint="-4.9989318521683403E-2"/>
      </left>
      <right/>
      <top/>
      <bottom style="medium">
        <color theme="0" tint="-4.9989318521683403E-2"/>
      </bottom>
      <diagonal/>
    </border>
    <border>
      <left/>
      <right/>
      <top/>
      <bottom style="medium">
        <color theme="0" tint="-4.9989318521683403E-2"/>
      </bottom>
      <diagonal/>
    </border>
    <border>
      <left style="medium">
        <color theme="0" tint="-4.9989318521683403E-2"/>
      </left>
      <right/>
      <top style="medium">
        <color theme="0" tint="-4.9989318521683403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hair">
        <color theme="0" tint="-0.14993743705557422"/>
      </left>
      <right style="hair">
        <color theme="0" tint="-0.14993743705557422"/>
      </right>
      <top style="hair">
        <color theme="0" tint="-0.1499374370555742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bottom style="thin">
        <color theme="0"/>
      </bottom>
      <diagonal/>
    </border>
    <border>
      <left/>
      <right style="medium">
        <color theme="0" tint="-4.9989318521683403E-2"/>
      </right>
      <top/>
      <bottom style="medium">
        <color theme="0" tint="-4.9989318521683403E-2"/>
      </bottom>
      <diagonal/>
    </border>
    <border>
      <left/>
      <right style="medium">
        <color theme="0" tint="-4.9989318521683403E-2"/>
      </right>
      <top style="medium">
        <color theme="0" tint="-4.9989318521683403E-2"/>
      </top>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style="thin">
        <color theme="0" tint="-4.9989318521683403E-2"/>
      </left>
      <right/>
      <top/>
      <bottom/>
      <diagonal/>
    </border>
    <border>
      <left/>
      <right/>
      <top style="thin">
        <color theme="0"/>
      </top>
      <bottom style="thin">
        <color theme="0"/>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hair">
        <color theme="0" tint="-0.14996795556505021"/>
      </left>
      <right/>
      <top/>
      <bottom style="hair">
        <color theme="0" tint="-0.14996795556505021"/>
      </bottom>
      <diagonal/>
    </border>
    <border>
      <left style="hair">
        <color theme="0" tint="-0.14993743705557422"/>
      </left>
      <right/>
      <top style="hair">
        <color theme="0" tint="-0.14993743705557422"/>
      </top>
      <bottom/>
      <diagonal/>
    </border>
    <border>
      <left/>
      <right style="thin">
        <color theme="0" tint="-4.9989318521683403E-2"/>
      </right>
      <top style="thin">
        <color theme="0" tint="-4.9989318521683403E-2"/>
      </top>
      <bottom/>
      <diagonal/>
    </border>
    <border>
      <left/>
      <right style="thin">
        <color theme="0" tint="-4.9989318521683403E-2"/>
      </right>
      <top/>
      <bottom style="thin">
        <color theme="0" tint="-4.9989318521683403E-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right/>
      <top style="hair">
        <color theme="0" tint="-0.14996795556505021"/>
      </top>
      <bottom style="thin">
        <color theme="0" tint="-4.9989318521683403E-2"/>
      </bottom>
      <diagonal/>
    </border>
    <border>
      <left/>
      <right style="thin">
        <color theme="0" tint="-4.9989318521683403E-2"/>
      </right>
      <top style="hair">
        <color theme="0" tint="-0.14996795556505021"/>
      </top>
      <bottom style="thin">
        <color theme="0" tint="-4.9989318521683403E-2"/>
      </bottom>
      <diagonal/>
    </border>
    <border>
      <left style="hair">
        <color theme="0" tint="-0.14993743705557422"/>
      </left>
      <right/>
      <top style="hair">
        <color theme="0" tint="-0.14993743705557422"/>
      </top>
      <bottom style="thin">
        <color theme="0" tint="-4.9989318521683403E-2"/>
      </bottom>
      <diagonal/>
    </border>
    <border>
      <left/>
      <right/>
      <top style="hair">
        <color theme="0" tint="-0.14993743705557422"/>
      </top>
      <bottom style="thin">
        <color theme="0" tint="-4.9989318521683403E-2"/>
      </bottom>
      <diagonal/>
    </border>
    <border>
      <left/>
      <right style="hair">
        <color theme="0" tint="-0.14993743705557422"/>
      </right>
      <top style="hair">
        <color theme="0" tint="-0.14993743705557422"/>
      </top>
      <bottom style="thin">
        <color theme="0" tint="-4.9989318521683403E-2"/>
      </bottom>
      <diagonal/>
    </border>
    <border>
      <left style="hair">
        <color theme="0" tint="-0.14993743705557422"/>
      </left>
      <right/>
      <top/>
      <bottom style="thin">
        <color theme="0" tint="-4.9989318521683403E-2"/>
      </bottom>
      <diagonal/>
    </border>
    <border>
      <left/>
      <right style="hair">
        <color theme="0" tint="-0.14993743705557422"/>
      </right>
      <top/>
      <bottom style="thin">
        <color theme="0" tint="-4.9989318521683403E-2"/>
      </bottom>
      <diagonal/>
    </border>
    <border>
      <left/>
      <right style="hair">
        <color theme="0" tint="-0.14993743705557422"/>
      </right>
      <top/>
      <bottom/>
      <diagonal/>
    </border>
    <border>
      <left/>
      <right style="hair">
        <color theme="0" tint="-0.14993743705557422"/>
      </right>
      <top style="hair">
        <color theme="0" tint="-0.14993743705557422"/>
      </top>
      <bottom/>
      <diagonal/>
    </border>
    <border>
      <left style="thin">
        <color theme="0" tint="-4.9989318521683403E-2"/>
      </left>
      <right/>
      <top style="thin">
        <color theme="0" tint="-4.9989318521683403E-2"/>
      </top>
      <bottom style="hair">
        <color theme="0" tint="-0.14993743705557422"/>
      </bottom>
      <diagonal/>
    </border>
    <border>
      <left/>
      <right/>
      <top style="thin">
        <color theme="0" tint="-4.9989318521683403E-2"/>
      </top>
      <bottom style="hair">
        <color theme="0" tint="-0.14993743705557422"/>
      </bottom>
      <diagonal/>
    </border>
    <border>
      <left/>
      <right style="hair">
        <color theme="0" tint="-0.14996795556505021"/>
      </right>
      <top style="thin">
        <color theme="0" tint="-4.9989318521683403E-2"/>
      </top>
      <bottom style="thin">
        <color theme="0" tint="-4.9989318521683403E-2"/>
      </bottom>
      <diagonal/>
    </border>
    <border>
      <left/>
      <right/>
      <top style="medium">
        <color theme="0" tint="-4.9989318521683403E-2"/>
      </top>
      <bottom style="thin">
        <color theme="0" tint="-4.9989318521683403E-2"/>
      </bottom>
      <diagonal/>
    </border>
    <border>
      <left/>
      <right style="medium">
        <color theme="0" tint="-4.9989318521683403E-2"/>
      </right>
      <top style="medium">
        <color theme="0" tint="-4.9989318521683403E-2"/>
      </top>
      <bottom style="thin">
        <color theme="0" tint="-4.9989318521683403E-2"/>
      </bottom>
      <diagonal/>
    </border>
    <border>
      <left/>
      <right style="thin">
        <color theme="0" tint="-4.9989318521683403E-2"/>
      </right>
      <top style="medium">
        <color theme="0" tint="-4.9989318521683403E-2"/>
      </top>
      <bottom style="medium">
        <color theme="0" tint="-4.9989318521683403E-2"/>
      </bottom>
      <diagonal/>
    </border>
    <border>
      <left style="medium">
        <color theme="0" tint="-4.9989318521683403E-2"/>
      </left>
      <right/>
      <top style="hair">
        <color theme="0" tint="-0.14993743705557422"/>
      </top>
      <bottom style="medium">
        <color theme="0" tint="-4.9989318521683403E-2"/>
      </bottom>
      <diagonal/>
    </border>
    <border>
      <left/>
      <right/>
      <top style="hair">
        <color theme="0" tint="-0.14993743705557422"/>
      </top>
      <bottom style="medium">
        <color theme="0" tint="-4.9989318521683403E-2"/>
      </bottom>
      <diagonal/>
    </border>
    <border>
      <left/>
      <right style="thin">
        <color theme="0" tint="-4.9989318521683403E-2"/>
      </right>
      <top style="hair">
        <color theme="0" tint="-0.14993743705557422"/>
      </top>
      <bottom style="medium">
        <color theme="0" tint="-4.9989318521683403E-2"/>
      </bottom>
      <diagonal/>
    </border>
    <border>
      <left style="hair">
        <color theme="0" tint="-0.14996795556505021"/>
      </left>
      <right/>
      <top style="hair">
        <color theme="0" tint="-0.14996795556505021"/>
      </top>
      <bottom style="hair">
        <color theme="0" tint="-0.14993743705557422"/>
      </bottom>
      <diagonal/>
    </border>
    <border>
      <left/>
      <right/>
      <top style="hair">
        <color theme="0" tint="-0.14996795556505021"/>
      </top>
      <bottom style="hair">
        <color theme="0" tint="-0.14993743705557422"/>
      </bottom>
      <diagonal/>
    </border>
    <border>
      <left/>
      <right style="hair">
        <color theme="0" tint="-0.14996795556505021"/>
      </right>
      <top style="hair">
        <color theme="0" tint="-0.14996795556505021"/>
      </top>
      <bottom style="hair">
        <color theme="0" tint="-0.14993743705557422"/>
      </bottom>
      <diagonal/>
    </border>
    <border>
      <left/>
      <right style="thin">
        <color theme="0" tint="-4.9989318521683403E-2"/>
      </right>
      <top style="hair">
        <color theme="0" tint="-0.14996795556505021"/>
      </top>
      <bottom style="hair">
        <color theme="0" tint="-0.14996795556505021"/>
      </bottom>
      <diagonal/>
    </border>
    <border>
      <left style="thin">
        <color theme="0" tint="-4.9989318521683403E-2"/>
      </left>
      <right/>
      <top style="thin">
        <color theme="0" tint="-4.9989318521683403E-2"/>
      </top>
      <bottom style="medium">
        <color theme="0" tint="-4.9989318521683403E-2"/>
      </bottom>
      <diagonal/>
    </border>
    <border>
      <left/>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hair">
        <color theme="0" tint="-0.14993743705557422"/>
      </left>
      <right/>
      <top style="thin">
        <color theme="0" tint="-4.9989318521683403E-2"/>
      </top>
      <bottom/>
      <diagonal/>
    </border>
    <border>
      <left/>
      <right style="medium">
        <color theme="0" tint="-0.499984740745262"/>
      </right>
      <top/>
      <bottom style="hair">
        <color theme="0" tint="-0.14996795556505021"/>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764000366222"/>
      </left>
      <right/>
      <top/>
      <bottom/>
      <diagonal/>
    </border>
    <border>
      <left/>
      <right style="thin">
        <color theme="0" tint="-0.1498764000366222"/>
      </right>
      <top/>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hair">
        <color theme="0" tint="-0.14993743705557422"/>
      </left>
      <right style="hair">
        <color theme="0" tint="-0.14993743705557422"/>
      </right>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style="thin">
        <color theme="0" tint="-0.14990691854609822"/>
      </bottom>
      <diagonal/>
    </border>
    <border>
      <left style="medium">
        <color theme="0" tint="-4.9989318521683403E-2"/>
      </left>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0.14996795556505021"/>
      </left>
      <right/>
      <top style="hair">
        <color theme="0" tint="-0.14996795556505021"/>
      </top>
      <bottom/>
      <diagonal/>
    </border>
    <border>
      <left/>
      <right style="hair">
        <color theme="0" tint="-0.14996795556505021"/>
      </right>
      <top style="hair">
        <color theme="0" tint="-0.14996795556505021"/>
      </top>
      <bottom/>
      <diagonal/>
    </border>
    <border>
      <left style="hair">
        <color theme="0" tint="-0.14990691854609822"/>
      </left>
      <right/>
      <top style="hair">
        <color theme="0" tint="-0.14990691854609822"/>
      </top>
      <bottom style="hair">
        <color theme="0" tint="-0.14990691854609822"/>
      </bottom>
      <diagonal/>
    </border>
    <border>
      <left/>
      <right/>
      <top style="hair">
        <color theme="0" tint="-0.14990691854609822"/>
      </top>
      <bottom style="hair">
        <color theme="0" tint="-0.14990691854609822"/>
      </bottom>
      <diagonal/>
    </border>
    <border>
      <left/>
      <right style="hair">
        <color theme="0" tint="-0.14990691854609822"/>
      </right>
      <top style="hair">
        <color theme="0" tint="-0.14990691854609822"/>
      </top>
      <bottom style="hair">
        <color theme="0" tint="-0.1499069185460982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Border="0" applyAlignment="0"/>
    <xf numFmtId="0" fontId="20" fillId="0" borderId="0" applyNumberFormat="0" applyFill="0" applyBorder="0" applyAlignment="0" applyProtection="0"/>
  </cellStyleXfs>
  <cellXfs count="880">
    <xf numFmtId="0" fontId="0" fillId="0" borderId="0" xfId="0"/>
    <xf numFmtId="0" fontId="4" fillId="3" borderId="0" xfId="0" applyFont="1" applyFill="1"/>
    <xf numFmtId="0" fontId="2" fillId="4" borderId="0" xfId="0" applyFont="1" applyFill="1"/>
    <xf numFmtId="44" fontId="4" fillId="3" borderId="0" xfId="2" applyFont="1" applyFill="1" applyBorder="1"/>
    <xf numFmtId="0" fontId="4" fillId="3" borderId="0" xfId="0" applyFont="1" applyFill="1" applyAlignment="1">
      <alignment horizontal="left"/>
    </xf>
    <xf numFmtId="44" fontId="4" fillId="3" borderId="0" xfId="0" applyNumberFormat="1" applyFont="1" applyFill="1"/>
    <xf numFmtId="164" fontId="4" fillId="3" borderId="0" xfId="0" applyNumberFormat="1" applyFont="1" applyFill="1"/>
    <xf numFmtId="164" fontId="4" fillId="3" borderId="0" xfId="1" applyFont="1" applyFill="1" applyBorder="1" applyProtection="1"/>
    <xf numFmtId="0" fontId="4" fillId="3" borderId="0" xfId="0" applyFont="1" applyFill="1" applyAlignment="1">
      <alignment horizontal="center"/>
    </xf>
    <xf numFmtId="0" fontId="4" fillId="3" borderId="0" xfId="0" applyFont="1" applyFill="1" applyAlignment="1">
      <alignment horizontal="right"/>
    </xf>
    <xf numFmtId="0" fontId="0" fillId="3" borderId="0" xfId="0" applyFill="1"/>
    <xf numFmtId="44" fontId="0" fillId="3" borderId="0" xfId="0" applyNumberFormat="1" applyFill="1"/>
    <xf numFmtId="165" fontId="4" fillId="3" borderId="0" xfId="1" applyNumberFormat="1" applyFont="1" applyFill="1" applyBorder="1" applyAlignment="1" applyProtection="1">
      <alignment horizontal="left"/>
    </xf>
    <xf numFmtId="0" fontId="4" fillId="3" borderId="6" xfId="0" applyFont="1" applyFill="1" applyBorder="1"/>
    <xf numFmtId="164" fontId="4" fillId="3" borderId="0" xfId="1" applyFont="1" applyFill="1"/>
    <xf numFmtId="0" fontId="2" fillId="3" borderId="6" xfId="0" applyFont="1" applyFill="1" applyBorder="1" applyAlignment="1">
      <alignment horizontal="left"/>
    </xf>
    <xf numFmtId="0" fontId="2" fillId="3" borderId="0" xfId="0" applyFont="1" applyFill="1" applyAlignment="1">
      <alignment horizontal="left"/>
    </xf>
    <xf numFmtId="0" fontId="2" fillId="3" borderId="0" xfId="0" applyFont="1" applyFill="1"/>
    <xf numFmtId="0" fontId="4" fillId="6" borderId="19" xfId="0" applyFont="1" applyFill="1" applyBorder="1"/>
    <xf numFmtId="0" fontId="4" fillId="10" borderId="45" xfId="0" applyFont="1" applyFill="1" applyBorder="1" applyAlignment="1">
      <alignment horizontal="center" vertical="center" wrapText="1"/>
    </xf>
    <xf numFmtId="0" fontId="4" fillId="3" borderId="21" xfId="0" applyFont="1" applyFill="1" applyBorder="1" applyAlignment="1">
      <alignment horizontal="center"/>
    </xf>
    <xf numFmtId="0" fontId="4" fillId="3" borderId="22" xfId="0" applyFont="1" applyFill="1" applyBorder="1" applyAlignment="1">
      <alignment horizontal="center"/>
    </xf>
    <xf numFmtId="0" fontId="4" fillId="3" borderId="39" xfId="0" applyFont="1" applyFill="1" applyBorder="1"/>
    <xf numFmtId="0" fontId="4" fillId="3" borderId="20" xfId="0" applyFont="1" applyFill="1" applyBorder="1"/>
    <xf numFmtId="0" fontId="4" fillId="6" borderId="0" xfId="0" applyFont="1" applyFill="1"/>
    <xf numFmtId="164" fontId="4" fillId="11" borderId="0" xfId="1" applyFont="1" applyFill="1"/>
    <xf numFmtId="0" fontId="4" fillId="6" borderId="41" xfId="0" applyFont="1" applyFill="1" applyBorder="1"/>
    <xf numFmtId="44" fontId="4" fillId="2" borderId="4" xfId="2" applyFont="1" applyFill="1" applyBorder="1" applyAlignment="1">
      <alignment horizontal="center" vertical="center"/>
    </xf>
    <xf numFmtId="0" fontId="4" fillId="2" borderId="7" xfId="0" applyFont="1" applyFill="1" applyBorder="1" applyAlignment="1">
      <alignment horizontal="center" vertical="center"/>
    </xf>
    <xf numFmtId="44" fontId="4" fillId="2" borderId="8" xfId="2" applyFont="1" applyFill="1" applyBorder="1" applyAlignment="1">
      <alignment horizontal="center" vertical="center"/>
    </xf>
    <xf numFmtId="44" fontId="4" fillId="3" borderId="0" xfId="0" applyNumberFormat="1" applyFont="1" applyFill="1" applyAlignment="1">
      <alignment horizontal="center" vertical="center"/>
    </xf>
    <xf numFmtId="0" fontId="4" fillId="3" borderId="0" xfId="0" applyFont="1" applyFill="1" applyAlignment="1">
      <alignment horizontal="center" vertical="center"/>
    </xf>
    <xf numFmtId="164" fontId="4" fillId="3" borderId="0" xfId="0" applyNumberFormat="1" applyFont="1" applyFill="1" applyAlignment="1">
      <alignment horizontal="center" vertical="center"/>
    </xf>
    <xf numFmtId="44" fontId="4" fillId="3" borderId="0" xfId="2" applyFont="1" applyFill="1" applyBorder="1" applyProtection="1"/>
    <xf numFmtId="9" fontId="4" fillId="3" borderId="0" xfId="3" applyFont="1" applyFill="1" applyBorder="1" applyProtection="1"/>
    <xf numFmtId="0" fontId="13" fillId="10" borderId="45" xfId="0" applyFont="1" applyFill="1" applyBorder="1" applyAlignment="1">
      <alignment horizontal="center" vertical="center" wrapText="1"/>
    </xf>
    <xf numFmtId="0" fontId="12" fillId="3" borderId="0" xfId="0" applyFont="1" applyFill="1" applyAlignment="1">
      <alignment horizontal="right"/>
    </xf>
    <xf numFmtId="164" fontId="0" fillId="3" borderId="0" xfId="0" applyNumberFormat="1" applyFill="1"/>
    <xf numFmtId="164" fontId="0" fillId="3" borderId="0" xfId="1" applyFont="1" applyFill="1" applyProtection="1"/>
    <xf numFmtId="0" fontId="0" fillId="2" borderId="0" xfId="0" applyFill="1"/>
    <xf numFmtId="164" fontId="0" fillId="2" borderId="55" xfId="1" applyFont="1" applyFill="1" applyBorder="1" applyAlignment="1" applyProtection="1">
      <alignment horizontal="center"/>
    </xf>
    <xf numFmtId="0" fontId="0" fillId="3" borderId="0" xfId="0" applyFill="1" applyAlignment="1">
      <alignment horizontal="left" vertical="center"/>
    </xf>
    <xf numFmtId="0" fontId="0" fillId="3" borderId="0" xfId="0" applyFill="1" applyAlignment="1">
      <alignment vertical="center"/>
    </xf>
    <xf numFmtId="0" fontId="4" fillId="3" borderId="0" xfId="0" applyFont="1" applyFill="1" applyProtection="1">
      <protection locked="0"/>
    </xf>
    <xf numFmtId="164" fontId="4" fillId="3" borderId="0" xfId="0" applyNumberFormat="1" applyFont="1" applyFill="1" applyProtection="1">
      <protection locked="0"/>
    </xf>
    <xf numFmtId="166" fontId="4" fillId="3" borderId="0" xfId="0" applyNumberFormat="1" applyFont="1" applyFill="1"/>
    <xf numFmtId="165" fontId="4" fillId="3" borderId="0" xfId="0" applyNumberFormat="1" applyFont="1" applyFill="1"/>
    <xf numFmtId="0" fontId="2" fillId="3" borderId="0" xfId="0" applyFont="1" applyFill="1" applyProtection="1">
      <protection locked="0"/>
    </xf>
    <xf numFmtId="165" fontId="2" fillId="3" borderId="0" xfId="0" applyNumberFormat="1" applyFont="1" applyFill="1" applyProtection="1">
      <protection locked="0"/>
    </xf>
    <xf numFmtId="10" fontId="2" fillId="3" borderId="0" xfId="3" applyNumberFormat="1" applyFont="1" applyFill="1" applyBorder="1" applyProtection="1">
      <protection locked="0"/>
    </xf>
    <xf numFmtId="0" fontId="0" fillId="3" borderId="0" xfId="0" applyFill="1" applyAlignment="1">
      <alignment horizontal="center"/>
    </xf>
    <xf numFmtId="166" fontId="0" fillId="3" borderId="0" xfId="0" applyNumberFormat="1" applyFill="1"/>
    <xf numFmtId="0" fontId="0" fillId="2" borderId="0" xfId="0" applyFill="1" applyAlignment="1">
      <alignment horizontal="left"/>
    </xf>
    <xf numFmtId="165" fontId="4" fillId="2" borderId="0" xfId="1" applyNumberFormat="1" applyFont="1" applyFill="1" applyBorder="1" applyAlignment="1" applyProtection="1">
      <alignment horizontal="left"/>
    </xf>
    <xf numFmtId="0" fontId="15" fillId="2" borderId="0" xfId="0" applyFont="1" applyFill="1"/>
    <xf numFmtId="165" fontId="4" fillId="2" borderId="0" xfId="1" applyNumberFormat="1" applyFont="1" applyFill="1" applyBorder="1" applyAlignment="1" applyProtection="1">
      <alignment horizontal="right"/>
    </xf>
    <xf numFmtId="0" fontId="0" fillId="2" borderId="0" xfId="0" applyFill="1" applyAlignment="1">
      <alignment horizontal="right"/>
    </xf>
    <xf numFmtId="0" fontId="0" fillId="9" borderId="55" xfId="0" applyFill="1" applyBorder="1" applyAlignment="1">
      <alignment vertical="center"/>
    </xf>
    <xf numFmtId="165" fontId="4" fillId="3" borderId="0" xfId="1" applyNumberFormat="1" applyFont="1" applyFill="1" applyBorder="1" applyAlignment="1" applyProtection="1">
      <alignment horizontal="left" vertical="center"/>
    </xf>
    <xf numFmtId="165" fontId="9" fillId="7" borderId="8" xfId="1" applyNumberFormat="1" applyFont="1" applyFill="1" applyBorder="1" applyAlignment="1" applyProtection="1">
      <alignment vertical="center" wrapText="1"/>
    </xf>
    <xf numFmtId="44" fontId="0" fillId="2" borderId="69" xfId="0" applyNumberFormat="1" applyFill="1" applyBorder="1" applyAlignment="1">
      <alignment vertical="center"/>
    </xf>
    <xf numFmtId="0" fontId="0" fillId="9" borderId="69" xfId="0" applyFill="1" applyBorder="1" applyAlignment="1">
      <alignment horizontal="center"/>
    </xf>
    <xf numFmtId="9" fontId="0" fillId="9" borderId="69" xfId="0" applyNumberFormat="1" applyFill="1" applyBorder="1"/>
    <xf numFmtId="44" fontId="0" fillId="2" borderId="69" xfId="0" applyNumberFormat="1" applyFill="1" applyBorder="1"/>
    <xf numFmtId="9" fontId="0" fillId="9" borderId="69" xfId="0" applyNumberFormat="1" applyFill="1" applyBorder="1" applyAlignment="1">
      <alignment horizontal="center"/>
    </xf>
    <xf numFmtId="165" fontId="9" fillId="7" borderId="70" xfId="1" applyNumberFormat="1" applyFont="1" applyFill="1" applyBorder="1" applyAlignment="1" applyProtection="1">
      <alignment horizontal="center" vertical="top" wrapText="1"/>
    </xf>
    <xf numFmtId="0" fontId="9" fillId="5" borderId="70"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0" fillId="9" borderId="0" xfId="0" applyFill="1" applyAlignment="1">
      <alignment vertical="center"/>
    </xf>
    <xf numFmtId="0" fontId="9" fillId="4" borderId="0" xfId="0" applyFont="1" applyFill="1"/>
    <xf numFmtId="165" fontId="9" fillId="3" borderId="0" xfId="1" applyNumberFormat="1" applyFont="1" applyFill="1" applyBorder="1" applyAlignment="1" applyProtection="1">
      <alignment horizontal="center" vertical="center" wrapText="1"/>
    </xf>
    <xf numFmtId="44" fontId="0" fillId="3" borderId="0" xfId="0" applyNumberFormat="1" applyFill="1" applyAlignment="1">
      <alignment vertical="center"/>
    </xf>
    <xf numFmtId="0" fontId="9" fillId="3" borderId="0" xfId="0" applyFont="1" applyFill="1"/>
    <xf numFmtId="44" fontId="2" fillId="3" borderId="0" xfId="2" applyFont="1" applyFill="1" applyBorder="1" applyAlignment="1" applyProtection="1">
      <alignment horizontal="center" vertical="center"/>
    </xf>
    <xf numFmtId="165" fontId="2" fillId="4" borderId="0" xfId="1" applyNumberFormat="1" applyFont="1" applyFill="1" applyBorder="1" applyAlignment="1" applyProtection="1">
      <alignment horizontal="left"/>
    </xf>
    <xf numFmtId="0" fontId="4" fillId="3" borderId="0" xfId="0" applyFont="1" applyFill="1" applyAlignment="1">
      <alignment vertical="center"/>
    </xf>
    <xf numFmtId="9" fontId="4" fillId="9" borderId="74" xfId="3" applyFont="1" applyFill="1" applyBorder="1" applyAlignment="1" applyProtection="1">
      <alignment vertical="center"/>
    </xf>
    <xf numFmtId="9" fontId="4" fillId="9" borderId="80" xfId="3" applyFont="1" applyFill="1" applyBorder="1" applyAlignment="1" applyProtection="1">
      <alignment vertical="center"/>
    </xf>
    <xf numFmtId="9" fontId="4" fillId="9" borderId="62" xfId="3" applyFont="1" applyFill="1" applyBorder="1" applyAlignment="1" applyProtection="1">
      <alignment vertical="center"/>
    </xf>
    <xf numFmtId="9" fontId="4" fillId="2" borderId="71" xfId="3" applyFont="1" applyFill="1" applyBorder="1" applyAlignment="1" applyProtection="1">
      <alignment vertical="center"/>
    </xf>
    <xf numFmtId="44" fontId="4" fillId="14" borderId="58" xfId="2" applyFont="1" applyFill="1" applyBorder="1" applyAlignment="1" applyProtection="1">
      <alignment vertical="center"/>
    </xf>
    <xf numFmtId="44" fontId="0" fillId="14" borderId="69" xfId="0" applyNumberFormat="1" applyFill="1" applyBorder="1" applyAlignment="1">
      <alignment vertical="center"/>
    </xf>
    <xf numFmtId="44" fontId="12" fillId="14" borderId="0" xfId="0" applyNumberFormat="1" applyFont="1" applyFill="1" applyAlignment="1">
      <alignment vertical="center"/>
    </xf>
    <xf numFmtId="0" fontId="9" fillId="3" borderId="0" xfId="0" applyFont="1" applyFill="1" applyAlignment="1">
      <alignment horizontal="center"/>
    </xf>
    <xf numFmtId="9" fontId="4" fillId="9" borderId="66" xfId="3" applyFont="1" applyFill="1" applyBorder="1" applyAlignment="1">
      <alignment horizontal="center" vertical="center" wrapText="1"/>
    </xf>
    <xf numFmtId="0" fontId="4" fillId="2" borderId="66" xfId="0" applyFont="1" applyFill="1" applyBorder="1" applyAlignment="1">
      <alignment vertical="center" wrapText="1"/>
    </xf>
    <xf numFmtId="165" fontId="4" fillId="9" borderId="8" xfId="0" applyNumberFormat="1" applyFont="1" applyFill="1" applyBorder="1" applyAlignment="1" applyProtection="1">
      <alignment horizontal="center" vertical="center"/>
      <protection locked="0"/>
    </xf>
    <xf numFmtId="44" fontId="4" fillId="14" borderId="8" xfId="2" applyFont="1" applyFill="1" applyBorder="1" applyAlignment="1">
      <alignment horizontal="center" vertical="center"/>
    </xf>
    <xf numFmtId="44" fontId="4" fillId="3" borderId="0" xfId="2" applyFont="1" applyFill="1" applyBorder="1" applyAlignment="1" applyProtection="1">
      <alignment vertical="center"/>
    </xf>
    <xf numFmtId="0" fontId="4" fillId="3" borderId="0" xfId="0" applyFont="1" applyFill="1" applyAlignment="1" applyProtection="1">
      <alignment horizontal="left" vertical="center" wrapText="1"/>
      <protection locked="0"/>
    </xf>
    <xf numFmtId="164" fontId="0" fillId="3" borderId="16" xfId="0" applyNumberFormat="1" applyFill="1" applyBorder="1" applyAlignment="1">
      <alignment horizontal="center" vertical="center"/>
    </xf>
    <xf numFmtId="9" fontId="4" fillId="15" borderId="8" xfId="3" applyFont="1" applyFill="1" applyBorder="1" applyAlignment="1">
      <alignment horizontal="center" vertical="center"/>
    </xf>
    <xf numFmtId="44" fontId="4" fillId="2" borderId="5" xfId="2" applyFont="1" applyFill="1" applyBorder="1" applyAlignment="1">
      <alignment horizontal="center" vertical="center"/>
    </xf>
    <xf numFmtId="0" fontId="4" fillId="2" borderId="8" xfId="0" applyFont="1" applyFill="1" applyBorder="1" applyAlignment="1">
      <alignment wrapText="1"/>
    </xf>
    <xf numFmtId="164" fontId="4" fillId="3" borderId="0" xfId="0" applyNumberFormat="1" applyFont="1" applyFill="1" applyAlignment="1" applyProtection="1">
      <alignment horizontal="left" vertical="center" wrapText="1"/>
      <protection locked="0"/>
    </xf>
    <xf numFmtId="9" fontId="4" fillId="2" borderId="8" xfId="3" applyFont="1" applyFill="1" applyBorder="1" applyAlignment="1">
      <alignment horizontal="center" vertical="center" wrapText="1"/>
    </xf>
    <xf numFmtId="9" fontId="4" fillId="3" borderId="0" xfId="3" applyFont="1" applyFill="1" applyBorder="1" applyAlignment="1" applyProtection="1">
      <alignment vertical="center"/>
    </xf>
    <xf numFmtId="164" fontId="4" fillId="2" borderId="8" xfId="1" applyFont="1" applyFill="1" applyBorder="1" applyAlignment="1">
      <alignment horizontal="center" vertical="center"/>
    </xf>
    <xf numFmtId="44" fontId="4" fillId="2" borderId="69" xfId="2" applyFont="1" applyFill="1" applyBorder="1" applyAlignment="1">
      <alignment horizontal="center" vertical="center"/>
    </xf>
    <xf numFmtId="0" fontId="4" fillId="2" borderId="13" xfId="0" applyFont="1" applyFill="1" applyBorder="1" applyAlignment="1">
      <alignment horizontal="center" vertical="center"/>
    </xf>
    <xf numFmtId="44" fontId="4" fillId="2" borderId="82" xfId="2" applyFont="1" applyFill="1" applyBorder="1" applyAlignment="1">
      <alignment horizontal="center" vertical="center"/>
    </xf>
    <xf numFmtId="0" fontId="0" fillId="2" borderId="69" xfId="0" applyFill="1" applyBorder="1"/>
    <xf numFmtId="9" fontId="4" fillId="9" borderId="0" xfId="3" applyFont="1" applyFill="1" applyBorder="1" applyAlignment="1" applyProtection="1">
      <alignment vertical="center"/>
    </xf>
    <xf numFmtId="0" fontId="4" fillId="9" borderId="69" xfId="0" applyFont="1" applyFill="1" applyBorder="1" applyAlignment="1" applyProtection="1">
      <alignment horizontal="center" vertical="center"/>
      <protection locked="0"/>
    </xf>
    <xf numFmtId="0" fontId="4" fillId="9" borderId="69" xfId="0" applyFont="1" applyFill="1" applyBorder="1" applyAlignment="1">
      <alignment horizontal="center" vertical="center"/>
    </xf>
    <xf numFmtId="0" fontId="5" fillId="2" borderId="69" xfId="0" applyFont="1" applyFill="1" applyBorder="1" applyAlignment="1" applyProtection="1">
      <alignment horizontal="center" vertical="center" wrapText="1"/>
      <protection locked="0"/>
    </xf>
    <xf numFmtId="0" fontId="4" fillId="3" borderId="69" xfId="0" applyFont="1" applyFill="1" applyBorder="1" applyAlignment="1" applyProtection="1">
      <alignment horizontal="center" vertical="center" wrapText="1"/>
      <protection locked="0"/>
    </xf>
    <xf numFmtId="0" fontId="17" fillId="2" borderId="69" xfId="0" applyFont="1" applyFill="1" applyBorder="1" applyAlignment="1" applyProtection="1">
      <alignment horizontal="center" vertical="center" wrapText="1"/>
      <protection locked="0"/>
    </xf>
    <xf numFmtId="44" fontId="5" fillId="2" borderId="69" xfId="2" applyFont="1" applyFill="1" applyBorder="1" applyAlignment="1" applyProtection="1">
      <alignment horizontal="center" vertical="center"/>
      <protection locked="0"/>
    </xf>
    <xf numFmtId="44" fontId="4" fillId="3" borderId="69" xfId="2" applyFont="1" applyFill="1" applyBorder="1" applyAlignment="1" applyProtection="1">
      <alignment horizontal="center" vertical="center"/>
      <protection locked="0"/>
    </xf>
    <xf numFmtId="44" fontId="5" fillId="2" borderId="69" xfId="0" applyNumberFormat="1" applyFont="1" applyFill="1" applyBorder="1" applyAlignment="1" applyProtection="1">
      <alignment horizontal="center" vertical="center"/>
      <protection locked="0"/>
    </xf>
    <xf numFmtId="10" fontId="5" fillId="2" borderId="69" xfId="3" applyNumberFormat="1" applyFont="1" applyFill="1" applyBorder="1" applyAlignment="1" applyProtection="1">
      <alignment horizontal="center" vertical="center"/>
      <protection locked="0"/>
    </xf>
    <xf numFmtId="10" fontId="4" fillId="0" borderId="69" xfId="3" applyNumberFormat="1" applyFont="1" applyFill="1" applyBorder="1" applyAlignment="1" applyProtection="1">
      <alignment horizontal="center" vertical="center"/>
      <protection locked="0"/>
    </xf>
    <xf numFmtId="44" fontId="8" fillId="12" borderId="69" xfId="2" applyFont="1" applyFill="1" applyBorder="1" applyAlignment="1" applyProtection="1">
      <alignment horizontal="center" vertical="center"/>
      <protection locked="0"/>
    </xf>
    <xf numFmtId="44" fontId="7" fillId="13" borderId="69" xfId="2" applyFont="1" applyFill="1" applyBorder="1" applyAlignment="1" applyProtection="1">
      <alignment horizontal="center" vertical="center"/>
      <protection locked="0"/>
    </xf>
    <xf numFmtId="44" fontId="8" fillId="12" borderId="69" xfId="0" applyNumberFormat="1" applyFont="1" applyFill="1" applyBorder="1" applyAlignment="1" applyProtection="1">
      <alignment horizontal="center" vertical="center"/>
      <protection locked="0"/>
    </xf>
    <xf numFmtId="10" fontId="8" fillId="12" borderId="69" xfId="3" applyNumberFormat="1" applyFont="1" applyFill="1" applyBorder="1" applyAlignment="1" applyProtection="1">
      <alignment horizontal="center" vertical="center"/>
      <protection locked="0"/>
    </xf>
    <xf numFmtId="10" fontId="7" fillId="0" borderId="69" xfId="3" applyNumberFormat="1" applyFont="1" applyFill="1" applyBorder="1" applyAlignment="1" applyProtection="1">
      <alignment horizontal="center" vertical="center"/>
      <protection locked="0"/>
    </xf>
    <xf numFmtId="164" fontId="4" fillId="2" borderId="0" xfId="1" applyFont="1" applyFill="1" applyBorder="1" applyAlignment="1" applyProtection="1">
      <alignment vertical="center"/>
      <protection locked="0"/>
    </xf>
    <xf numFmtId="44" fontId="0" fillId="2" borderId="82" xfId="0" applyNumberFormat="1" applyFill="1" applyBorder="1"/>
    <xf numFmtId="165" fontId="4" fillId="9" borderId="71" xfId="1" applyNumberFormat="1" applyFont="1" applyFill="1" applyBorder="1" applyAlignment="1" applyProtection="1">
      <alignment vertical="center" wrapText="1"/>
    </xf>
    <xf numFmtId="9" fontId="4" fillId="9" borderId="72" xfId="3" applyFont="1" applyFill="1" applyBorder="1" applyAlignment="1" applyProtection="1">
      <alignment vertical="center" wrapText="1"/>
    </xf>
    <xf numFmtId="0" fontId="4" fillId="3" borderId="88" xfId="0" applyFont="1" applyFill="1" applyBorder="1"/>
    <xf numFmtId="164" fontId="4" fillId="9" borderId="71" xfId="1" applyFont="1" applyFill="1" applyBorder="1" applyAlignment="1" applyProtection="1">
      <alignment vertical="center"/>
      <protection locked="0"/>
    </xf>
    <xf numFmtId="164" fontId="4" fillId="2" borderId="71" xfId="1" applyFont="1" applyFill="1" applyBorder="1" applyAlignment="1" applyProtection="1">
      <alignment vertical="center"/>
      <protection locked="0"/>
    </xf>
    <xf numFmtId="164" fontId="4" fillId="2" borderId="85" xfId="1" applyFont="1" applyFill="1" applyBorder="1" applyAlignment="1" applyProtection="1">
      <alignment vertical="center"/>
      <protection locked="0"/>
    </xf>
    <xf numFmtId="164" fontId="4" fillId="14" borderId="71" xfId="1" applyFont="1" applyFill="1" applyBorder="1" applyAlignment="1" applyProtection="1">
      <alignment vertical="center"/>
      <protection locked="0"/>
    </xf>
    <xf numFmtId="44" fontId="4" fillId="2" borderId="59" xfId="2" applyFont="1" applyFill="1" applyBorder="1" applyAlignment="1" applyProtection="1">
      <alignment vertical="center"/>
    </xf>
    <xf numFmtId="165" fontId="4" fillId="2" borderId="59" xfId="1" applyNumberFormat="1" applyFont="1" applyFill="1" applyBorder="1" applyAlignment="1" applyProtection="1">
      <alignment vertical="center"/>
      <protection locked="0"/>
    </xf>
    <xf numFmtId="0" fontId="0" fillId="3" borderId="94" xfId="0" applyFill="1" applyBorder="1" applyAlignment="1">
      <alignment vertical="center"/>
    </xf>
    <xf numFmtId="0" fontId="0" fillId="3" borderId="95" xfId="0" applyFill="1" applyBorder="1"/>
    <xf numFmtId="44" fontId="4" fillId="14" borderId="59" xfId="2" applyFont="1" applyFill="1" applyBorder="1" applyAlignment="1" applyProtection="1">
      <alignment vertical="center"/>
    </xf>
    <xf numFmtId="0" fontId="0" fillId="3" borderId="92" xfId="0" applyFill="1" applyBorder="1"/>
    <xf numFmtId="0" fontId="0" fillId="3" borderId="93" xfId="0" applyFill="1" applyBorder="1"/>
    <xf numFmtId="164" fontId="4" fillId="9" borderId="59" xfId="1" applyFont="1" applyFill="1" applyBorder="1" applyAlignment="1" applyProtection="1">
      <alignment vertical="center"/>
      <protection locked="0"/>
    </xf>
    <xf numFmtId="10" fontId="4" fillId="2" borderId="59" xfId="2" applyNumberFormat="1" applyFont="1" applyFill="1" applyBorder="1" applyAlignment="1" applyProtection="1">
      <alignment vertical="center"/>
    </xf>
    <xf numFmtId="165" fontId="4" fillId="3" borderId="95" xfId="1" applyNumberFormat="1" applyFont="1" applyFill="1" applyBorder="1" applyAlignment="1" applyProtection="1">
      <alignment horizontal="left"/>
    </xf>
    <xf numFmtId="165" fontId="4" fillId="3" borderId="96" xfId="1" applyNumberFormat="1" applyFont="1" applyFill="1" applyBorder="1" applyAlignment="1" applyProtection="1">
      <alignment horizontal="left"/>
    </xf>
    <xf numFmtId="10" fontId="4" fillId="2" borderId="59" xfId="3" applyNumberFormat="1" applyFont="1" applyFill="1" applyBorder="1" applyAlignment="1" applyProtection="1">
      <alignment vertical="center"/>
      <protection locked="0"/>
    </xf>
    <xf numFmtId="164" fontId="0" fillId="2" borderId="71" xfId="1" applyFont="1" applyFill="1" applyBorder="1" applyAlignment="1" applyProtection="1">
      <alignment vertical="center"/>
    </xf>
    <xf numFmtId="164" fontId="0" fillId="9" borderId="71" xfId="1" applyFont="1" applyFill="1" applyBorder="1" applyAlignment="1" applyProtection="1">
      <alignment vertical="center"/>
    </xf>
    <xf numFmtId="10" fontId="0" fillId="2" borderId="71" xfId="3" applyNumberFormat="1" applyFont="1" applyFill="1" applyBorder="1" applyAlignment="1" applyProtection="1">
      <alignment vertical="center"/>
    </xf>
    <xf numFmtId="44" fontId="0" fillId="14" borderId="71" xfId="0" applyNumberFormat="1" applyFill="1" applyBorder="1" applyAlignment="1">
      <alignment vertical="center"/>
    </xf>
    <xf numFmtId="0" fontId="0" fillId="3" borderId="91" xfId="0" applyFill="1" applyBorder="1" applyAlignment="1">
      <alignment vertical="center"/>
    </xf>
    <xf numFmtId="0" fontId="0" fillId="3" borderId="92" xfId="0" applyFill="1" applyBorder="1" applyAlignment="1">
      <alignment vertical="center"/>
    </xf>
    <xf numFmtId="165" fontId="4" fillId="3" borderId="92" xfId="1" applyNumberFormat="1" applyFont="1" applyFill="1" applyBorder="1" applyAlignment="1" applyProtection="1">
      <alignment horizontal="left" vertical="center"/>
    </xf>
    <xf numFmtId="165" fontId="4" fillId="3" borderId="93" xfId="1" applyNumberFormat="1" applyFont="1" applyFill="1" applyBorder="1" applyAlignment="1" applyProtection="1">
      <alignment horizontal="left" vertical="center"/>
    </xf>
    <xf numFmtId="165" fontId="0" fillId="9" borderId="71" xfId="1" applyNumberFormat="1" applyFont="1" applyFill="1" applyBorder="1" applyAlignment="1" applyProtection="1">
      <alignment horizontal="right" vertical="center"/>
    </xf>
    <xf numFmtId="167" fontId="0" fillId="2" borderId="71" xfId="3" applyNumberFormat="1" applyFont="1" applyFill="1" applyBorder="1" applyAlignment="1" applyProtection="1">
      <alignment horizontal="right" vertical="center"/>
    </xf>
    <xf numFmtId="164" fontId="0" fillId="9" borderId="71" xfId="1" applyFont="1" applyFill="1" applyBorder="1" applyAlignment="1" applyProtection="1">
      <alignment horizontal="right" vertical="center"/>
    </xf>
    <xf numFmtId="165" fontId="4" fillId="3" borderId="92" xfId="1" applyNumberFormat="1" applyFont="1" applyFill="1" applyBorder="1" applyAlignment="1" applyProtection="1">
      <alignment horizontal="left"/>
    </xf>
    <xf numFmtId="165" fontId="0" fillId="9" borderId="71" xfId="1" applyNumberFormat="1" applyFont="1" applyFill="1" applyBorder="1" applyAlignment="1" applyProtection="1">
      <alignment vertical="center"/>
    </xf>
    <xf numFmtId="165" fontId="0" fillId="2" borderId="71" xfId="1" applyNumberFormat="1" applyFont="1" applyFill="1" applyBorder="1" applyAlignment="1" applyProtection="1">
      <alignment vertical="center"/>
    </xf>
    <xf numFmtId="0" fontId="4" fillId="3" borderId="0" xfId="0" applyFont="1" applyFill="1" applyAlignment="1">
      <alignment horizontal="right" vertical="center"/>
    </xf>
    <xf numFmtId="44" fontId="4" fillId="2" borderId="71" xfId="2" applyFont="1" applyFill="1" applyBorder="1" applyAlignment="1" applyProtection="1">
      <alignment vertical="center"/>
    </xf>
    <xf numFmtId="9" fontId="4" fillId="9" borderId="71" xfId="3" applyFont="1" applyFill="1" applyBorder="1" applyAlignment="1" applyProtection="1">
      <alignment vertical="center"/>
      <protection locked="0"/>
    </xf>
    <xf numFmtId="0" fontId="0" fillId="3" borderId="100" xfId="0" applyFill="1" applyBorder="1"/>
    <xf numFmtId="0" fontId="0" fillId="3" borderId="101" xfId="0" applyFill="1" applyBorder="1"/>
    <xf numFmtId="0" fontId="4" fillId="2" borderId="3" xfId="0" applyFont="1" applyFill="1" applyBorder="1" applyAlignment="1">
      <alignment horizontal="center" vertical="center" wrapText="1"/>
    </xf>
    <xf numFmtId="0" fontId="4" fillId="2" borderId="5" xfId="0" quotePrefix="1" applyFont="1" applyFill="1" applyBorder="1" applyAlignment="1">
      <alignment horizontal="center" vertical="center"/>
    </xf>
    <xf numFmtId="0" fontId="4" fillId="3" borderId="89" xfId="0" applyFont="1" applyFill="1" applyBorder="1"/>
    <xf numFmtId="0" fontId="4" fillId="3" borderId="90" xfId="0" applyFont="1" applyFill="1" applyBorder="1"/>
    <xf numFmtId="9" fontId="0" fillId="2" borderId="71" xfId="3" applyFont="1" applyFill="1" applyBorder="1" applyAlignment="1" applyProtection="1">
      <alignment horizontal="right" vertical="center"/>
    </xf>
    <xf numFmtId="9" fontId="4" fillId="2" borderId="70" xfId="3" applyFont="1" applyFill="1" applyBorder="1" applyAlignment="1">
      <alignment horizontal="center" vertical="center" wrapText="1"/>
    </xf>
    <xf numFmtId="0" fontId="4" fillId="2" borderId="103" xfId="0" applyFont="1" applyFill="1" applyBorder="1" applyAlignment="1">
      <alignment wrapText="1"/>
    </xf>
    <xf numFmtId="0" fontId="0" fillId="3" borderId="86" xfId="0" applyFill="1" applyBorder="1" applyAlignment="1">
      <alignment horizontal="left" vertical="center"/>
    </xf>
    <xf numFmtId="164" fontId="4" fillId="3" borderId="89" xfId="0" applyNumberFormat="1" applyFont="1" applyFill="1" applyBorder="1"/>
    <xf numFmtId="0" fontId="26" fillId="5" borderId="69" xfId="0" applyFont="1" applyFill="1" applyBorder="1" applyAlignment="1">
      <alignment horizontal="center" vertical="center"/>
    </xf>
    <xf numFmtId="0" fontId="9" fillId="4" borderId="0" xfId="0" applyFont="1" applyFill="1" applyAlignment="1">
      <alignment horizontal="center" wrapText="1"/>
    </xf>
    <xf numFmtId="0" fontId="0" fillId="4" borderId="0" xfId="0" applyFill="1"/>
    <xf numFmtId="0" fontId="9" fillId="4" borderId="81" xfId="0" applyFont="1" applyFill="1" applyBorder="1"/>
    <xf numFmtId="0" fontId="13" fillId="3" borderId="0" xfId="0" applyFont="1" applyFill="1" applyAlignment="1">
      <alignment vertical="center" wrapText="1"/>
    </xf>
    <xf numFmtId="0" fontId="0" fillId="3" borderId="99" xfId="0" applyFill="1" applyBorder="1" applyAlignment="1">
      <alignment vertical="center"/>
    </xf>
    <xf numFmtId="165" fontId="4" fillId="3" borderId="100" xfId="1" applyNumberFormat="1" applyFont="1" applyFill="1" applyBorder="1" applyAlignment="1" applyProtection="1">
      <alignment horizontal="left"/>
    </xf>
    <xf numFmtId="0" fontId="0" fillId="3" borderId="0" xfId="0" applyFill="1" applyAlignment="1">
      <alignment vertical="center" wrapText="1"/>
    </xf>
    <xf numFmtId="0" fontId="0" fillId="3" borderId="99" xfId="0" applyFill="1" applyBorder="1" applyAlignment="1">
      <alignment horizontal="left" wrapText="1"/>
    </xf>
    <xf numFmtId="0" fontId="0" fillId="3" borderId="100" xfId="0" applyFill="1" applyBorder="1" applyAlignment="1">
      <alignment horizontal="left" wrapText="1"/>
    </xf>
    <xf numFmtId="165" fontId="4" fillId="3" borderId="100" xfId="1" applyNumberFormat="1" applyFont="1" applyFill="1" applyBorder="1" applyAlignment="1" applyProtection="1">
      <alignment horizontal="left" wrapText="1"/>
    </xf>
    <xf numFmtId="0" fontId="0" fillId="3" borderId="101" xfId="0" applyFill="1" applyBorder="1" applyAlignment="1">
      <alignment horizontal="left" wrapText="1"/>
    </xf>
    <xf numFmtId="0" fontId="0" fillId="3" borderId="0" xfId="0" applyFill="1" applyAlignment="1">
      <alignment horizontal="left" vertical="center" wrapText="1"/>
    </xf>
    <xf numFmtId="164" fontId="0" fillId="2" borderId="56" xfId="1" applyFont="1" applyFill="1" applyBorder="1" applyAlignment="1" applyProtection="1">
      <alignment horizontal="center"/>
    </xf>
    <xf numFmtId="44" fontId="9" fillId="7" borderId="70" xfId="2" applyFont="1" applyFill="1" applyBorder="1" applyAlignment="1" applyProtection="1">
      <alignment horizontal="center" vertical="center" wrapText="1"/>
    </xf>
    <xf numFmtId="0" fontId="0" fillId="3" borderId="97" xfId="0" applyFill="1" applyBorder="1" applyAlignment="1">
      <alignment horizontal="left" vertical="center" wrapText="1"/>
    </xf>
    <xf numFmtId="0" fontId="0" fillId="3" borderId="98" xfId="0" applyFill="1" applyBorder="1" applyAlignment="1">
      <alignment horizontal="left" vertical="center" wrapText="1"/>
    </xf>
    <xf numFmtId="0" fontId="4" fillId="3" borderId="0" xfId="0" applyFont="1" applyFill="1" applyAlignment="1">
      <alignment horizontal="left" vertical="center" wrapText="1"/>
    </xf>
    <xf numFmtId="0" fontId="32" fillId="3" borderId="0" xfId="0" applyFont="1" applyFill="1" applyAlignment="1">
      <alignment horizontal="left" vertical="center" wrapText="1"/>
    </xf>
    <xf numFmtId="0" fontId="4" fillId="3" borderId="0" xfId="0" applyFont="1" applyFill="1" applyAlignment="1">
      <alignment horizontal="center" vertical="center" wrapText="1"/>
    </xf>
    <xf numFmtId="0" fontId="32" fillId="3" borderId="0" xfId="0" applyFont="1" applyFill="1" applyAlignment="1">
      <alignment horizontal="center" vertical="center" wrapText="1"/>
    </xf>
    <xf numFmtId="0" fontId="9" fillId="4" borderId="7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0" xfId="0" applyFont="1" applyFill="1" applyAlignment="1">
      <alignment horizontal="center" vertical="center"/>
    </xf>
    <xf numFmtId="0" fontId="4" fillId="3" borderId="0" xfId="0" applyFont="1" applyFill="1" applyAlignment="1">
      <alignment horizontal="left" wrapText="1"/>
    </xf>
    <xf numFmtId="44" fontId="0" fillId="2" borderId="58" xfId="0" applyNumberFormat="1" applyFill="1" applyBorder="1"/>
    <xf numFmtId="164" fontId="0" fillId="2" borderId="58" xfId="1" applyFont="1" applyFill="1" applyBorder="1" applyAlignment="1" applyProtection="1">
      <alignment horizontal="center"/>
    </xf>
    <xf numFmtId="9" fontId="0" fillId="9" borderId="58" xfId="0" applyNumberFormat="1" applyFill="1" applyBorder="1" applyAlignment="1">
      <alignment horizontal="center"/>
    </xf>
    <xf numFmtId="0" fontId="0" fillId="9" borderId="58" xfId="0" applyFill="1" applyBorder="1" applyAlignment="1">
      <alignment horizontal="center"/>
    </xf>
    <xf numFmtId="44" fontId="4" fillId="2" borderId="68" xfId="2" applyFont="1" applyFill="1" applyBorder="1" applyAlignment="1" applyProtection="1">
      <alignment vertical="center"/>
    </xf>
    <xf numFmtId="0" fontId="30" fillId="3" borderId="0" xfId="0" applyFont="1" applyFill="1" applyAlignment="1">
      <alignment horizontal="center" vertical="center" wrapText="1"/>
    </xf>
    <xf numFmtId="9" fontId="4" fillId="2" borderId="58" xfId="3" applyFont="1" applyFill="1" applyBorder="1" applyAlignment="1">
      <alignment horizontal="center" vertical="center" wrapText="1"/>
    </xf>
    <xf numFmtId="0" fontId="9" fillId="4" borderId="0" xfId="0" applyFont="1" applyFill="1" applyAlignment="1">
      <alignment vertical="center"/>
    </xf>
    <xf numFmtId="0" fontId="9" fillId="3" borderId="0" xfId="0" applyFont="1" applyFill="1" applyAlignment="1">
      <alignment vertical="center"/>
    </xf>
    <xf numFmtId="165" fontId="2" fillId="3" borderId="0" xfId="1" applyNumberFormat="1" applyFont="1" applyFill="1" applyBorder="1" applyAlignment="1" applyProtection="1">
      <alignment horizontal="left"/>
    </xf>
    <xf numFmtId="0" fontId="0" fillId="3" borderId="0" xfId="0" applyFill="1" applyAlignment="1">
      <alignment horizontal="left"/>
    </xf>
    <xf numFmtId="0" fontId="42" fillId="3" borderId="0" xfId="0" applyFont="1" applyFill="1"/>
    <xf numFmtId="0" fontId="42" fillId="3" borderId="0" xfId="0" applyFont="1" applyFill="1" applyAlignment="1">
      <alignment horizontal="left"/>
    </xf>
    <xf numFmtId="9" fontId="0" fillId="9" borderId="58" xfId="3" applyFont="1" applyFill="1" applyBorder="1" applyAlignment="1">
      <alignment horizontal="center" vertical="center"/>
    </xf>
    <xf numFmtId="0" fontId="43" fillId="3" borderId="0" xfId="0" applyFont="1" applyFill="1"/>
    <xf numFmtId="0" fontId="42" fillId="3" borderId="137" xfId="0" applyFont="1" applyFill="1" applyBorder="1"/>
    <xf numFmtId="0" fontId="42" fillId="3" borderId="137" xfId="0" applyFont="1" applyFill="1" applyBorder="1" applyAlignment="1">
      <alignment horizontal="left"/>
    </xf>
    <xf numFmtId="164" fontId="0" fillId="3" borderId="0" xfId="1" applyFont="1" applyFill="1"/>
    <xf numFmtId="44" fontId="4" fillId="3" borderId="137" xfId="0" applyNumberFormat="1" applyFont="1" applyFill="1" applyBorder="1"/>
    <xf numFmtId="0" fontId="42" fillId="3" borderId="138" xfId="0" applyFont="1" applyFill="1" applyBorder="1" applyAlignment="1">
      <alignment vertical="center"/>
    </xf>
    <xf numFmtId="0" fontId="42" fillId="3" borderId="139" xfId="0" applyFont="1" applyFill="1" applyBorder="1" applyAlignment="1">
      <alignment vertical="center"/>
    </xf>
    <xf numFmtId="0" fontId="42" fillId="3" borderId="140" xfId="0" applyFont="1" applyFill="1" applyBorder="1" applyAlignment="1">
      <alignment vertical="center"/>
    </xf>
    <xf numFmtId="9" fontId="0" fillId="2" borderId="0" xfId="3" applyFont="1" applyFill="1"/>
    <xf numFmtId="9" fontId="0" fillId="2" borderId="55" xfId="3" applyFont="1" applyFill="1" applyBorder="1" applyAlignment="1" applyProtection="1">
      <alignment horizontal="center"/>
    </xf>
    <xf numFmtId="44" fontId="4" fillId="14" borderId="69" xfId="2" applyFont="1" applyFill="1" applyBorder="1" applyAlignment="1">
      <alignment horizontal="center" vertical="center"/>
    </xf>
    <xf numFmtId="9" fontId="0" fillId="2" borderId="69" xfId="3" applyFont="1" applyFill="1" applyBorder="1"/>
    <xf numFmtId="0" fontId="9" fillId="4" borderId="0" xfId="0" applyFont="1" applyFill="1" applyAlignment="1">
      <alignment horizontal="center" vertical="center" wrapText="1"/>
    </xf>
    <xf numFmtId="0" fontId="9" fillId="5" borderId="69" xfId="0" applyFont="1" applyFill="1" applyBorder="1" applyAlignment="1">
      <alignment horizontal="left"/>
    </xf>
    <xf numFmtId="0" fontId="4" fillId="3" borderId="152" xfId="0" applyFont="1" applyFill="1" applyBorder="1" applyAlignment="1" applyProtection="1">
      <alignment vertical="center"/>
      <protection locked="0"/>
    </xf>
    <xf numFmtId="0" fontId="4" fillId="3" borderId="153" xfId="0" applyFont="1" applyFill="1" applyBorder="1"/>
    <xf numFmtId="0" fontId="4" fillId="3" borderId="154" xfId="0" applyFont="1" applyFill="1" applyBorder="1"/>
    <xf numFmtId="0" fontId="9" fillId="5" borderId="0" xfId="0" applyFont="1" applyFill="1" applyAlignment="1">
      <alignment horizontal="center" vertical="center" wrapText="1"/>
    </xf>
    <xf numFmtId="164" fontId="0" fillId="9" borderId="59" xfId="1" applyFont="1" applyFill="1" applyBorder="1" applyAlignment="1">
      <alignment horizontal="center" vertical="center"/>
    </xf>
    <xf numFmtId="0" fontId="4" fillId="5" borderId="155" xfId="0" applyFont="1" applyFill="1" applyBorder="1" applyAlignment="1">
      <alignment horizontal="center" vertical="center" wrapText="1"/>
    </xf>
    <xf numFmtId="0" fontId="9" fillId="0" borderId="0" xfId="0" applyFont="1" applyAlignment="1">
      <alignment horizontal="left"/>
    </xf>
    <xf numFmtId="0" fontId="4" fillId="0" borderId="0" xfId="0" applyFont="1"/>
    <xf numFmtId="0" fontId="9" fillId="9" borderId="143" xfId="0" applyFont="1" applyFill="1" applyBorder="1" applyAlignment="1">
      <alignment horizontal="left" vertical="center" wrapText="1"/>
    </xf>
    <xf numFmtId="0" fontId="13" fillId="3" borderId="134" xfId="0" applyFont="1" applyFill="1" applyBorder="1" applyAlignment="1">
      <alignment vertical="center"/>
    </xf>
    <xf numFmtId="0" fontId="0" fillId="3" borderId="135" xfId="0" applyFill="1" applyBorder="1" applyAlignment="1">
      <alignment horizontal="center"/>
    </xf>
    <xf numFmtId="165" fontId="4" fillId="3" borderId="135" xfId="1" applyNumberFormat="1" applyFont="1" applyFill="1" applyBorder="1" applyAlignment="1" applyProtection="1">
      <alignment horizontal="center"/>
    </xf>
    <xf numFmtId="0" fontId="0" fillId="3" borderId="136" xfId="0" applyFill="1" applyBorder="1" applyAlignment="1">
      <alignment horizontal="center"/>
    </xf>
    <xf numFmtId="0" fontId="0" fillId="3" borderId="135" xfId="0" applyFill="1" applyBorder="1" applyAlignment="1">
      <alignment vertical="center"/>
    </xf>
    <xf numFmtId="165" fontId="4" fillId="3" borderId="135" xfId="1" applyNumberFormat="1" applyFont="1" applyFill="1" applyBorder="1" applyAlignment="1" applyProtection="1">
      <alignment horizontal="left" vertical="center"/>
    </xf>
    <xf numFmtId="0" fontId="0" fillId="3" borderId="136" xfId="0" applyFill="1" applyBorder="1" applyAlignment="1">
      <alignment vertical="center"/>
    </xf>
    <xf numFmtId="0" fontId="0" fillId="3" borderId="135" xfId="0" applyFill="1" applyBorder="1"/>
    <xf numFmtId="0" fontId="0" fillId="3" borderId="134" xfId="0" applyFill="1" applyBorder="1" applyAlignment="1">
      <alignment vertical="center"/>
    </xf>
    <xf numFmtId="165" fontId="4" fillId="3" borderId="135" xfId="1" applyNumberFormat="1" applyFont="1" applyFill="1" applyBorder="1" applyAlignment="1" applyProtection="1">
      <alignment horizontal="left"/>
    </xf>
    <xf numFmtId="165" fontId="4" fillId="3" borderId="136" xfId="1" applyNumberFormat="1" applyFont="1" applyFill="1" applyBorder="1" applyAlignment="1" applyProtection="1">
      <alignment horizontal="left"/>
    </xf>
    <xf numFmtId="0" fontId="9" fillId="5" borderId="155" xfId="0" applyFont="1" applyFill="1" applyBorder="1" applyAlignment="1">
      <alignment horizontal="center" vertical="center" wrapText="1"/>
    </xf>
    <xf numFmtId="0" fontId="2" fillId="5" borderId="155" xfId="0" applyFont="1" applyFill="1" applyBorder="1" applyAlignment="1">
      <alignment horizontal="center" vertical="center" wrapText="1"/>
    </xf>
    <xf numFmtId="0" fontId="0" fillId="3" borderId="156" xfId="0" applyFill="1" applyBorder="1" applyAlignment="1">
      <alignment vertical="center"/>
    </xf>
    <xf numFmtId="0" fontId="0" fillId="3" borderId="157" xfId="0" applyFill="1" applyBorder="1"/>
    <xf numFmtId="0" fontId="0" fillId="3" borderId="158" xfId="0" applyFill="1" applyBorder="1"/>
    <xf numFmtId="0" fontId="13" fillId="3" borderId="159" xfId="0" applyFont="1" applyFill="1" applyBorder="1" applyAlignment="1">
      <alignment vertical="center"/>
    </xf>
    <xf numFmtId="0" fontId="9" fillId="3" borderId="14" xfId="0" applyFont="1" applyFill="1" applyBorder="1" applyAlignment="1">
      <alignment horizontal="center"/>
    </xf>
    <xf numFmtId="0" fontId="4" fillId="3" borderId="11" xfId="0" applyFont="1" applyFill="1" applyBorder="1" applyAlignment="1">
      <alignment vertical="center" wrapText="1"/>
    </xf>
    <xf numFmtId="0" fontId="4" fillId="3" borderId="1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4" fillId="6" borderId="36" xfId="0" applyFont="1" applyFill="1" applyBorder="1" applyAlignment="1">
      <alignment horizontal="right"/>
    </xf>
    <xf numFmtId="0" fontId="4" fillId="8" borderId="40" xfId="0" applyFont="1" applyFill="1" applyBorder="1" applyAlignment="1">
      <alignment horizontal="right"/>
    </xf>
    <xf numFmtId="0" fontId="4" fillId="3" borderId="7" xfId="0" applyFont="1" applyFill="1" applyBorder="1" applyAlignment="1">
      <alignment horizontal="right"/>
    </xf>
    <xf numFmtId="0" fontId="4" fillId="8" borderId="26" xfId="0" applyFont="1" applyFill="1" applyBorder="1" applyAlignment="1">
      <alignment horizontal="right"/>
    </xf>
    <xf numFmtId="0" fontId="4" fillId="6" borderId="19" xfId="0" applyFont="1" applyFill="1" applyBorder="1" applyAlignment="1">
      <alignment horizontal="right"/>
    </xf>
    <xf numFmtId="0" fontId="4" fillId="6" borderId="33" xfId="0" applyFont="1" applyFill="1" applyBorder="1" applyAlignment="1">
      <alignment horizontal="right"/>
    </xf>
    <xf numFmtId="0" fontId="4" fillId="3" borderId="35" xfId="0" applyFont="1" applyFill="1" applyBorder="1" applyAlignment="1">
      <alignment horizontal="right"/>
    </xf>
    <xf numFmtId="0" fontId="4" fillId="3" borderId="34" xfId="0" applyFont="1" applyFill="1" applyBorder="1" applyAlignment="1">
      <alignment horizontal="right"/>
    </xf>
    <xf numFmtId="9" fontId="4" fillId="3" borderId="13" xfId="3" applyFont="1" applyFill="1" applyBorder="1" applyAlignment="1">
      <alignment horizontal="right"/>
    </xf>
    <xf numFmtId="0" fontId="4" fillId="3" borderId="135" xfId="0" applyFont="1" applyFill="1" applyBorder="1"/>
    <xf numFmtId="164" fontId="4" fillId="3" borderId="135" xfId="1" applyFont="1" applyFill="1" applyBorder="1" applyProtection="1"/>
    <xf numFmtId="0" fontId="4" fillId="3" borderId="136" xfId="0" applyFont="1" applyFill="1" applyBorder="1"/>
    <xf numFmtId="165" fontId="4" fillId="9" borderId="71" xfId="1" applyNumberFormat="1" applyFont="1" applyFill="1" applyBorder="1" applyAlignment="1" applyProtection="1">
      <alignment vertical="center"/>
    </xf>
    <xf numFmtId="44" fontId="4" fillId="9" borderId="71" xfId="2" applyFont="1" applyFill="1" applyBorder="1" applyAlignment="1" applyProtection="1">
      <alignment vertical="center"/>
    </xf>
    <xf numFmtId="164" fontId="4" fillId="2" borderId="71" xfId="1" applyFont="1" applyFill="1" applyBorder="1" applyAlignment="1" applyProtection="1">
      <alignment vertical="center" wrapText="1"/>
    </xf>
    <xf numFmtId="10" fontId="4" fillId="3" borderId="0" xfId="0" applyNumberFormat="1" applyFont="1" applyFill="1"/>
    <xf numFmtId="165" fontId="4" fillId="9" borderId="73" xfId="1" applyNumberFormat="1" applyFont="1" applyFill="1" applyBorder="1" applyAlignment="1" applyProtection="1">
      <alignment horizontal="center" vertical="center"/>
      <protection locked="0"/>
    </xf>
    <xf numFmtId="0" fontId="9" fillId="3" borderId="14" xfId="0" applyFont="1" applyFill="1" applyBorder="1" applyAlignment="1">
      <alignment horizontal="center" vertical="center"/>
    </xf>
    <xf numFmtId="44" fontId="4" fillId="3" borderId="138" xfId="0" applyNumberFormat="1" applyFont="1" applyFill="1" applyBorder="1"/>
    <xf numFmtId="0" fontId="43" fillId="3" borderId="134" xfId="0" applyFont="1" applyFill="1" applyBorder="1"/>
    <xf numFmtId="0" fontId="0" fillId="3" borderId="135" xfId="0" applyFill="1" applyBorder="1" applyAlignment="1">
      <alignment horizontal="left"/>
    </xf>
    <xf numFmtId="0" fontId="0" fillId="3" borderId="136" xfId="0" applyFill="1" applyBorder="1" applyAlignment="1">
      <alignment horizontal="left"/>
    </xf>
    <xf numFmtId="0" fontId="4" fillId="3" borderId="138" xfId="0" applyFont="1" applyFill="1" applyBorder="1"/>
    <xf numFmtId="0" fontId="4" fillId="3" borderId="134" xfId="0" applyFont="1" applyFill="1" applyBorder="1"/>
    <xf numFmtId="44" fontId="4" fillId="2" borderId="0" xfId="2" applyFont="1" applyFill="1" applyBorder="1" applyAlignment="1" applyProtection="1">
      <alignment vertical="center"/>
    </xf>
    <xf numFmtId="0" fontId="9" fillId="4" borderId="81" xfId="0" applyFont="1" applyFill="1" applyBorder="1" applyAlignment="1">
      <alignment vertical="center"/>
    </xf>
    <xf numFmtId="165" fontId="0" fillId="3" borderId="0" xfId="0" applyNumberFormat="1" applyFill="1"/>
    <xf numFmtId="0" fontId="4" fillId="2" borderId="5" xfId="0" applyFont="1" applyFill="1" applyBorder="1" applyAlignment="1">
      <alignment horizontal="center" vertical="center" wrapText="1"/>
    </xf>
    <xf numFmtId="44" fontId="4" fillId="2" borderId="7" xfId="2" applyFont="1" applyFill="1" applyBorder="1" applyAlignment="1">
      <alignment horizontal="center" vertical="center"/>
    </xf>
    <xf numFmtId="165" fontId="4" fillId="9" borderId="164" xfId="0" applyNumberFormat="1" applyFont="1" applyFill="1" applyBorder="1" applyAlignment="1" applyProtection="1">
      <alignment horizontal="center" vertical="center"/>
      <protection locked="0"/>
    </xf>
    <xf numFmtId="0" fontId="5" fillId="9" borderId="164" xfId="0" quotePrefix="1" applyFont="1" applyFill="1" applyBorder="1" applyAlignment="1">
      <alignment horizontal="center" vertical="center"/>
    </xf>
    <xf numFmtId="16" fontId="5" fillId="9" borderId="164" xfId="0" quotePrefix="1" applyNumberFormat="1" applyFont="1" applyFill="1" applyBorder="1" applyAlignment="1">
      <alignment horizontal="center" vertical="center"/>
    </xf>
    <xf numFmtId="0" fontId="5" fillId="9" borderId="164" xfId="0" applyFont="1" applyFill="1" applyBorder="1" applyAlignment="1">
      <alignment horizontal="center" vertical="center"/>
    </xf>
    <xf numFmtId="0" fontId="5" fillId="9" borderId="2" xfId="0" quotePrefix="1" applyFont="1" applyFill="1" applyBorder="1" applyAlignment="1">
      <alignment horizontal="center" vertical="center"/>
    </xf>
    <xf numFmtId="16" fontId="5" fillId="9" borderId="2" xfId="0" quotePrefix="1" applyNumberFormat="1" applyFont="1" applyFill="1" applyBorder="1" applyAlignment="1">
      <alignment horizontal="center" vertical="center"/>
    </xf>
    <xf numFmtId="0" fontId="5" fillId="9" borderId="2" xfId="0" applyFont="1" applyFill="1" applyBorder="1" applyAlignment="1">
      <alignment horizontal="center" vertical="center"/>
    </xf>
    <xf numFmtId="0" fontId="4" fillId="2" borderId="9" xfId="0" applyFont="1" applyFill="1" applyBorder="1" applyAlignment="1">
      <alignment wrapText="1"/>
    </xf>
    <xf numFmtId="44" fontId="4" fillId="3" borderId="137" xfId="0" applyNumberFormat="1" applyFont="1" applyFill="1" applyBorder="1" applyAlignment="1">
      <alignment vertical="center"/>
    </xf>
    <xf numFmtId="0" fontId="42" fillId="3" borderId="0" xfId="0" applyFont="1" applyFill="1" applyAlignment="1">
      <alignment vertical="center"/>
    </xf>
    <xf numFmtId="0" fontId="43" fillId="3" borderId="0" xfId="0" applyFont="1" applyFill="1" applyAlignment="1">
      <alignment vertical="center"/>
    </xf>
    <xf numFmtId="0" fontId="42" fillId="3" borderId="0" xfId="0" applyFont="1" applyFill="1" applyAlignment="1">
      <alignment horizontal="left" vertical="center"/>
    </xf>
    <xf numFmtId="44" fontId="4" fillId="3" borderId="0" xfId="0" applyNumberFormat="1" applyFont="1" applyFill="1" applyAlignment="1">
      <alignment vertical="center"/>
    </xf>
    <xf numFmtId="0" fontId="42" fillId="3" borderId="137" xfId="0" applyFont="1" applyFill="1" applyBorder="1" applyAlignment="1">
      <alignment vertical="center"/>
    </xf>
    <xf numFmtId="0" fontId="6" fillId="3" borderId="0" xfId="0" applyFont="1" applyFill="1" applyAlignment="1">
      <alignment vertical="center"/>
    </xf>
    <xf numFmtId="0" fontId="0" fillId="3" borderId="90" xfId="0" applyFill="1" applyBorder="1" applyAlignment="1">
      <alignment vertical="center"/>
    </xf>
    <xf numFmtId="0" fontId="0" fillId="3" borderId="97" xfId="0" applyFill="1" applyBorder="1" applyAlignment="1">
      <alignment vertical="center"/>
    </xf>
    <xf numFmtId="0" fontId="0" fillId="3" borderId="98" xfId="0" applyFill="1" applyBorder="1" applyAlignment="1">
      <alignment vertical="center"/>
    </xf>
    <xf numFmtId="0" fontId="0" fillId="3" borderId="100" xfId="0" applyFill="1" applyBorder="1" applyAlignment="1">
      <alignment vertical="center"/>
    </xf>
    <xf numFmtId="0" fontId="0" fillId="3" borderId="101" xfId="0" applyFill="1" applyBorder="1" applyAlignment="1">
      <alignment vertical="center"/>
    </xf>
    <xf numFmtId="0" fontId="0" fillId="3" borderId="81" xfId="0" applyFill="1" applyBorder="1" applyAlignment="1">
      <alignment vertical="top"/>
    </xf>
    <xf numFmtId="0" fontId="0" fillId="3" borderId="0" xfId="0" applyFill="1" applyAlignment="1">
      <alignment horizontal="right"/>
    </xf>
    <xf numFmtId="0" fontId="0" fillId="2" borderId="65" xfId="0" applyFill="1" applyBorder="1" applyAlignment="1">
      <alignment horizontal="center" vertical="center"/>
    </xf>
    <xf numFmtId="9" fontId="4" fillId="9" borderId="59" xfId="3" applyFont="1" applyFill="1" applyBorder="1" applyAlignment="1">
      <alignment horizontal="center" vertical="center" wrapText="1"/>
    </xf>
    <xf numFmtId="0" fontId="4" fillId="2" borderId="71" xfId="2" applyNumberFormat="1" applyFont="1" applyFill="1" applyBorder="1" applyAlignment="1" applyProtection="1">
      <alignment vertical="center"/>
    </xf>
    <xf numFmtId="0" fontId="9" fillId="3" borderId="0" xfId="0" applyFont="1" applyFill="1" applyAlignment="1">
      <alignment horizontal="left"/>
    </xf>
    <xf numFmtId="0" fontId="12" fillId="0" borderId="173" xfId="0" applyFont="1" applyBorder="1"/>
    <xf numFmtId="0" fontId="0" fillId="0" borderId="173" xfId="0" applyBorder="1"/>
    <xf numFmtId="0" fontId="0" fillId="0" borderId="173" xfId="0" applyBorder="1" applyAlignment="1">
      <alignment horizontal="center"/>
    </xf>
    <xf numFmtId="0" fontId="0" fillId="0" borderId="173" xfId="0" applyBorder="1" applyAlignment="1">
      <alignment horizontal="left"/>
    </xf>
    <xf numFmtId="0" fontId="12" fillId="0" borderId="173" xfId="0" applyFont="1" applyBorder="1" applyAlignment="1">
      <alignment horizontal="center"/>
    </xf>
    <xf numFmtId="0" fontId="12" fillId="0" borderId="173" xfId="0" applyFont="1" applyBorder="1" applyAlignment="1">
      <alignment horizontal="center" vertical="center" wrapText="1"/>
    </xf>
    <xf numFmtId="0" fontId="50" fillId="0" borderId="173" xfId="0" applyFont="1" applyBorder="1"/>
    <xf numFmtId="0" fontId="0" fillId="9" borderId="173" xfId="0" applyFill="1" applyBorder="1" applyAlignment="1">
      <alignment horizontal="center"/>
    </xf>
    <xf numFmtId="0" fontId="49" fillId="2" borderId="173" xfId="0" applyFont="1" applyFill="1" applyBorder="1"/>
    <xf numFmtId="0" fontId="49" fillId="2" borderId="173" xfId="0" applyFont="1" applyFill="1" applyBorder="1" applyAlignment="1">
      <alignment horizontal="left"/>
    </xf>
    <xf numFmtId="0" fontId="50" fillId="2" borderId="173" xfId="0" applyFont="1" applyFill="1" applyBorder="1" applyAlignment="1">
      <alignment horizontal="center"/>
    </xf>
    <xf numFmtId="0" fontId="50" fillId="2" borderId="173" xfId="0" applyFont="1" applyFill="1" applyBorder="1"/>
    <xf numFmtId="0" fontId="0" fillId="2" borderId="173" xfId="0" applyFill="1" applyBorder="1"/>
    <xf numFmtId="0" fontId="49" fillId="2" borderId="173" xfId="0" applyFont="1" applyFill="1" applyBorder="1" applyAlignment="1">
      <alignment horizontal="center"/>
    </xf>
    <xf numFmtId="0" fontId="12" fillId="2" borderId="173" xfId="0" applyFont="1" applyFill="1" applyBorder="1"/>
    <xf numFmtId="0" fontId="12" fillId="2" borderId="173" xfId="0" applyFont="1" applyFill="1" applyBorder="1" applyAlignment="1">
      <alignment horizontal="left"/>
    </xf>
    <xf numFmtId="44" fontId="0" fillId="0" borderId="173" xfId="0" applyNumberFormat="1" applyBorder="1"/>
    <xf numFmtId="0" fontId="49" fillId="2" borderId="173" xfId="0" applyFont="1" applyFill="1" applyBorder="1" applyAlignment="1">
      <alignment horizontal="left" vertical="center"/>
    </xf>
    <xf numFmtId="0" fontId="12" fillId="2" borderId="173" xfId="0" applyFont="1" applyFill="1" applyBorder="1" applyAlignment="1">
      <alignment horizontal="left" vertical="center"/>
    </xf>
    <xf numFmtId="0" fontId="0" fillId="0" borderId="173" xfId="0" applyBorder="1" applyAlignment="1">
      <alignment horizontal="left" vertical="center"/>
    </xf>
    <xf numFmtId="0" fontId="0" fillId="2" borderId="173" xfId="0" applyFill="1" applyBorder="1" applyAlignment="1">
      <alignment horizontal="left" vertical="center"/>
    </xf>
    <xf numFmtId="0" fontId="50" fillId="2" borderId="173" xfId="0" applyFont="1" applyFill="1" applyBorder="1" applyAlignment="1">
      <alignment vertical="center"/>
    </xf>
    <xf numFmtId="0" fontId="49" fillId="2" borderId="173" xfId="0" applyFont="1" applyFill="1" applyBorder="1" applyAlignment="1">
      <alignment horizontal="center" vertical="center"/>
    </xf>
    <xf numFmtId="44" fontId="12" fillId="14" borderId="173" xfId="0" applyNumberFormat="1" applyFont="1" applyFill="1" applyBorder="1" applyAlignment="1">
      <alignment vertical="center"/>
    </xf>
    <xf numFmtId="9" fontId="0" fillId="0" borderId="173" xfId="3" applyFont="1" applyBorder="1"/>
    <xf numFmtId="0" fontId="12" fillId="2" borderId="0" xfId="0" applyFont="1" applyFill="1" applyAlignment="1">
      <alignment horizontal="center" vertical="center" wrapText="1"/>
    </xf>
    <xf numFmtId="0" fontId="0" fillId="2" borderId="0" xfId="0" applyFill="1" applyAlignment="1">
      <alignment horizontal="center" vertical="center"/>
    </xf>
    <xf numFmtId="0" fontId="9" fillId="4" borderId="0" xfId="0" applyFont="1" applyFill="1" applyAlignment="1">
      <alignment wrapText="1"/>
    </xf>
    <xf numFmtId="0" fontId="9" fillId="4" borderId="71" xfId="0" applyFont="1" applyFill="1" applyBorder="1" applyAlignment="1">
      <alignment vertical="center" wrapText="1"/>
    </xf>
    <xf numFmtId="0" fontId="9" fillId="4" borderId="72" xfId="0" applyFont="1" applyFill="1" applyBorder="1" applyAlignment="1">
      <alignment vertical="center" wrapText="1"/>
    </xf>
    <xf numFmtId="0" fontId="9" fillId="4" borderId="81" xfId="0" applyFont="1" applyFill="1" applyBorder="1" applyAlignment="1">
      <alignment vertical="center" wrapText="1"/>
    </xf>
    <xf numFmtId="0" fontId="9" fillId="4" borderId="0" xfId="0" applyFont="1" applyFill="1" applyAlignment="1">
      <alignment vertical="center" wrapText="1"/>
    </xf>
    <xf numFmtId="0" fontId="9" fillId="4" borderId="81" xfId="0" applyFont="1" applyFill="1" applyBorder="1" applyAlignment="1" applyProtection="1">
      <alignment vertical="center" wrapText="1"/>
      <protection locked="0"/>
    </xf>
    <xf numFmtId="0" fontId="9" fillId="4" borderId="71" xfId="0" applyFont="1" applyFill="1" applyBorder="1" applyAlignment="1" applyProtection="1">
      <alignment vertical="center" wrapText="1"/>
      <protection locked="0"/>
    </xf>
    <xf numFmtId="0" fontId="9" fillId="4" borderId="72" xfId="0" applyFont="1" applyFill="1" applyBorder="1" applyAlignment="1" applyProtection="1">
      <alignment vertical="center" wrapText="1"/>
      <protection locked="0"/>
    </xf>
    <xf numFmtId="0" fontId="9" fillId="4" borderId="71" xfId="0" applyFont="1" applyFill="1" applyBorder="1"/>
    <xf numFmtId="0" fontId="9" fillId="4" borderId="72" xfId="0" applyFont="1" applyFill="1" applyBorder="1"/>
    <xf numFmtId="0" fontId="42" fillId="3" borderId="91" xfId="0" applyFont="1" applyFill="1" applyBorder="1" applyAlignment="1">
      <alignment vertical="center"/>
    </xf>
    <xf numFmtId="0" fontId="42" fillId="3" borderId="92" xfId="0" applyFont="1" applyFill="1" applyBorder="1" applyAlignment="1">
      <alignment vertical="center"/>
    </xf>
    <xf numFmtId="0" fontId="12" fillId="3" borderId="173" xfId="0" applyFont="1" applyFill="1" applyBorder="1" applyAlignment="1">
      <alignment horizontal="center"/>
    </xf>
    <xf numFmtId="0" fontId="0" fillId="0" borderId="174" xfId="0" applyBorder="1"/>
    <xf numFmtId="0" fontId="0" fillId="0" borderId="176" xfId="0" applyBorder="1"/>
    <xf numFmtId="0" fontId="12" fillId="17" borderId="184" xfId="0" applyFont="1" applyFill="1" applyBorder="1" applyAlignment="1">
      <alignment horizontal="center"/>
    </xf>
    <xf numFmtId="0" fontId="0" fillId="0" borderId="187" xfId="0" applyBorder="1"/>
    <xf numFmtId="0" fontId="0" fillId="0" borderId="186" xfId="0" applyBorder="1"/>
    <xf numFmtId="0" fontId="12" fillId="17" borderId="187" xfId="0" applyFont="1" applyFill="1" applyBorder="1" applyAlignment="1">
      <alignment horizontal="center"/>
    </xf>
    <xf numFmtId="0" fontId="12" fillId="17" borderId="186" xfId="0" applyFont="1" applyFill="1" applyBorder="1" applyAlignment="1">
      <alignment horizontal="center"/>
    </xf>
    <xf numFmtId="0" fontId="12" fillId="17" borderId="189" xfId="0" applyFont="1" applyFill="1" applyBorder="1" applyAlignment="1">
      <alignment horizontal="center"/>
    </xf>
    <xf numFmtId="0" fontId="0" fillId="3" borderId="173" xfId="0" applyFill="1" applyBorder="1" applyAlignment="1">
      <alignment horizontal="center"/>
    </xf>
    <xf numFmtId="0" fontId="0" fillId="3" borderId="173" xfId="0" applyFill="1" applyBorder="1"/>
    <xf numFmtId="0" fontId="0" fillId="0" borderId="178" xfId="0" applyBorder="1" applyAlignment="1">
      <alignment horizontal="center"/>
    </xf>
    <xf numFmtId="0" fontId="12" fillId="3" borderId="178" xfId="0" applyFont="1" applyFill="1" applyBorder="1" applyAlignment="1">
      <alignment horizontal="center"/>
    </xf>
    <xf numFmtId="0" fontId="0" fillId="3" borderId="178" xfId="0" applyFill="1" applyBorder="1" applyAlignment="1">
      <alignment horizontal="center"/>
    </xf>
    <xf numFmtId="0" fontId="12" fillId="17" borderId="185" xfId="0" applyFont="1" applyFill="1" applyBorder="1" applyAlignment="1">
      <alignment horizontal="center"/>
    </xf>
    <xf numFmtId="0" fontId="0" fillId="0" borderId="186" xfId="0" applyBorder="1" applyAlignment="1">
      <alignment horizontal="center"/>
    </xf>
    <xf numFmtId="0" fontId="0" fillId="0" borderId="188" xfId="0" applyBorder="1"/>
    <xf numFmtId="0" fontId="4" fillId="6" borderId="1" xfId="0" applyFont="1" applyFill="1" applyBorder="1" applyAlignment="1">
      <alignment vertical="center"/>
    </xf>
    <xf numFmtId="0" fontId="4" fillId="8" borderId="28" xfId="0" applyFont="1" applyFill="1" applyBorder="1" applyAlignment="1">
      <alignment horizontal="right"/>
    </xf>
    <xf numFmtId="0" fontId="4" fillId="3" borderId="137" xfId="0" applyFont="1" applyFill="1" applyBorder="1" applyAlignment="1">
      <alignment horizontal="right" wrapText="1"/>
    </xf>
    <xf numFmtId="0" fontId="4" fillId="9" borderId="73" xfId="0" applyFont="1" applyFill="1" applyBorder="1" applyAlignment="1">
      <alignment horizontal="center" vertical="center"/>
    </xf>
    <xf numFmtId="0" fontId="4" fillId="3" borderId="0" xfId="0" applyFont="1" applyFill="1" applyAlignment="1">
      <alignment horizontal="left" vertical="center" wrapText="1"/>
    </xf>
    <xf numFmtId="0" fontId="4" fillId="3" borderId="20" xfId="0" applyFont="1" applyFill="1" applyBorder="1" applyAlignment="1">
      <alignment horizontal="left" vertical="center" wrapText="1"/>
    </xf>
    <xf numFmtId="0" fontId="4" fillId="2" borderId="38" xfId="0" applyFont="1" applyFill="1" applyBorder="1" applyAlignment="1">
      <alignment horizontal="left" wrapText="1"/>
    </xf>
    <xf numFmtId="0" fontId="4" fillId="2" borderId="5" xfId="0" applyFont="1" applyFill="1" applyBorder="1" applyAlignment="1">
      <alignment horizontal="left"/>
    </xf>
    <xf numFmtId="0" fontId="5" fillId="9" borderId="21" xfId="0" applyFont="1" applyFill="1" applyBorder="1" applyAlignment="1">
      <alignment horizontal="center" vertical="center" wrapText="1"/>
    </xf>
    <xf numFmtId="0" fontId="5" fillId="9" borderId="22" xfId="0" applyFont="1" applyFill="1" applyBorder="1" applyAlignment="1">
      <alignment horizontal="center" vertical="center"/>
    </xf>
    <xf numFmtId="0" fontId="5" fillId="9" borderId="49" xfId="0" applyFont="1" applyFill="1" applyBorder="1" applyAlignment="1">
      <alignment horizontal="center" vertical="center"/>
    </xf>
    <xf numFmtId="0" fontId="5" fillId="9" borderId="50" xfId="0" applyFont="1" applyFill="1" applyBorder="1" applyAlignment="1">
      <alignment horizontal="center" vertical="center"/>
    </xf>
    <xf numFmtId="0" fontId="4" fillId="9" borderId="22" xfId="0" applyFont="1" applyFill="1" applyBorder="1" applyAlignment="1">
      <alignment horizontal="center" vertical="center" wrapText="1"/>
    </xf>
    <xf numFmtId="0" fontId="4" fillId="9" borderId="50" xfId="0" applyFont="1" applyFill="1" applyBorder="1" applyAlignment="1">
      <alignment horizontal="center" vertical="center"/>
    </xf>
    <xf numFmtId="0" fontId="4" fillId="9" borderId="27" xfId="0" applyFont="1" applyFill="1" applyBorder="1" applyAlignment="1">
      <alignment horizontal="center" vertical="center" wrapText="1"/>
    </xf>
    <xf numFmtId="0" fontId="4" fillId="9" borderId="47" xfId="0" applyFont="1" applyFill="1" applyBorder="1" applyAlignment="1">
      <alignment horizontal="center" vertical="center" wrapText="1"/>
    </xf>
    <xf numFmtId="0" fontId="9" fillId="7" borderId="0" xfId="0" applyFont="1" applyFill="1" applyAlignment="1">
      <alignment horizontal="left" wrapText="1"/>
    </xf>
    <xf numFmtId="0" fontId="9" fillId="7" borderId="0" xfId="0" applyFont="1" applyFill="1" applyAlignment="1">
      <alignment horizontal="left"/>
    </xf>
    <xf numFmtId="0" fontId="4" fillId="6" borderId="49" xfId="0" applyFont="1" applyFill="1" applyBorder="1" applyAlignment="1">
      <alignment horizontal="left" vertical="center" wrapText="1"/>
    </xf>
    <xf numFmtId="0" fontId="4" fillId="6" borderId="50" xfId="0" applyFont="1" applyFill="1" applyBorder="1" applyAlignment="1">
      <alignment horizontal="left" vertical="center"/>
    </xf>
    <xf numFmtId="0" fontId="4" fillId="6" borderId="53" xfId="0" applyFont="1" applyFill="1" applyBorder="1" applyAlignment="1">
      <alignment horizontal="left" vertical="center"/>
    </xf>
    <xf numFmtId="0" fontId="4" fillId="2" borderId="5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42" xfId="0" applyFont="1" applyFill="1" applyBorder="1" applyAlignment="1">
      <alignment horizontal="left" vertical="center" wrapText="1"/>
    </xf>
    <xf numFmtId="0" fontId="2" fillId="3" borderId="0" xfId="0" applyFont="1" applyFill="1" applyAlignment="1">
      <alignment horizontal="left" vertical="center" wrapText="1"/>
    </xf>
    <xf numFmtId="0" fontId="9" fillId="9" borderId="143" xfId="0" applyFont="1" applyFill="1" applyBorder="1" applyAlignment="1">
      <alignment horizontal="center" vertical="center" wrapText="1"/>
    </xf>
    <xf numFmtId="0" fontId="4" fillId="2" borderId="38" xfId="0" applyFont="1" applyFill="1" applyBorder="1" applyAlignment="1">
      <alignment horizontal="right" wrapText="1"/>
    </xf>
    <xf numFmtId="0" fontId="4" fillId="2" borderId="5" xfId="0" applyFont="1" applyFill="1" applyBorder="1" applyAlignment="1">
      <alignment horizontal="right"/>
    </xf>
    <xf numFmtId="0" fontId="4" fillId="6" borderId="42" xfId="0" applyFont="1" applyFill="1" applyBorder="1" applyAlignment="1">
      <alignment horizontal="right" wrapText="1"/>
    </xf>
    <xf numFmtId="0" fontId="4" fillId="6" borderId="52" xfId="0" applyFont="1" applyFill="1" applyBorder="1" applyAlignment="1">
      <alignment horizontal="right"/>
    </xf>
    <xf numFmtId="0" fontId="9" fillId="4" borderId="0" xfId="0" applyFont="1" applyFill="1" applyAlignment="1">
      <alignment horizontal="left" wrapText="1"/>
    </xf>
    <xf numFmtId="0" fontId="9" fillId="4" borderId="0" xfId="0" applyFont="1" applyFill="1" applyAlignment="1">
      <alignment horizontal="left"/>
    </xf>
    <xf numFmtId="0" fontId="5" fillId="9" borderId="27" xfId="0" applyFont="1" applyFill="1" applyBorder="1" applyAlignment="1">
      <alignment horizontal="center" vertical="center" wrapText="1"/>
    </xf>
    <xf numFmtId="0" fontId="5" fillId="9" borderId="28" xfId="0" applyFont="1" applyFill="1" applyBorder="1" applyAlignment="1">
      <alignment horizontal="center" vertical="center" wrapText="1"/>
    </xf>
    <xf numFmtId="0" fontId="5" fillId="9" borderId="47" xfId="0" applyFont="1" applyFill="1" applyBorder="1" applyAlignment="1">
      <alignment horizontal="center" vertical="center" wrapText="1"/>
    </xf>
    <xf numFmtId="0" fontId="4" fillId="3" borderId="0" xfId="0" applyFont="1" applyFill="1" applyAlignment="1">
      <alignment horizontal="left" vertical="center"/>
    </xf>
    <xf numFmtId="0" fontId="4" fillId="6" borderId="2"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5"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4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9" borderId="29" xfId="0" applyFont="1" applyFill="1" applyBorder="1" applyAlignment="1">
      <alignment horizontal="center" vertical="center" wrapText="1"/>
    </xf>
    <xf numFmtId="0" fontId="5" fillId="9" borderId="30" xfId="0" applyFont="1" applyFill="1" applyBorder="1" applyAlignment="1">
      <alignment horizontal="center" vertical="center"/>
    </xf>
    <xf numFmtId="0" fontId="5" fillId="9" borderId="31" xfId="0" applyFont="1" applyFill="1" applyBorder="1" applyAlignment="1">
      <alignment horizontal="center" vertical="center"/>
    </xf>
    <xf numFmtId="0" fontId="13" fillId="10" borderId="24" xfId="0" applyFont="1" applyFill="1" applyBorder="1" applyAlignment="1">
      <alignment horizontal="center" vertical="center" wrapText="1"/>
    </xf>
    <xf numFmtId="0" fontId="13" fillId="10" borderId="43"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44"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5" fillId="9" borderId="23" xfId="0" applyFont="1" applyFill="1" applyBorder="1" applyAlignment="1">
      <alignment horizontal="center" vertical="center"/>
    </xf>
    <xf numFmtId="0" fontId="4" fillId="3" borderId="50" xfId="0" applyFont="1" applyFill="1" applyBorder="1" applyAlignment="1">
      <alignment horizontal="left" vertical="center" wrapText="1"/>
    </xf>
    <xf numFmtId="0" fontId="4" fillId="3" borderId="50" xfId="0" applyFont="1" applyFill="1" applyBorder="1" applyAlignment="1">
      <alignment horizontal="left" vertical="center"/>
    </xf>
    <xf numFmtId="0" fontId="14" fillId="3" borderId="50" xfId="0" applyFont="1" applyFill="1" applyBorder="1" applyAlignment="1">
      <alignment horizontal="center" vertical="center" wrapText="1"/>
    </xf>
    <xf numFmtId="0" fontId="4" fillId="2" borderId="54" xfId="0" applyFont="1" applyFill="1" applyBorder="1" applyAlignment="1">
      <alignment horizontal="right" wrapText="1"/>
    </xf>
    <xf numFmtId="0" fontId="13" fillId="6" borderId="2"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9" borderId="38" xfId="0" applyFont="1" applyFill="1" applyBorder="1" applyAlignment="1">
      <alignment horizontal="center" vertical="center" wrapText="1"/>
    </xf>
    <xf numFmtId="0" fontId="5" fillId="9" borderId="4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49" xfId="0" applyFont="1" applyFill="1" applyBorder="1" applyAlignment="1">
      <alignment horizontal="left" wrapText="1"/>
    </xf>
    <xf numFmtId="0" fontId="4" fillId="6" borderId="50" xfId="0" applyFont="1" applyFill="1" applyBorder="1" applyAlignment="1">
      <alignment horizontal="left"/>
    </xf>
    <xf numFmtId="0" fontId="4" fillId="6" borderId="53" xfId="0" applyFont="1" applyFill="1" applyBorder="1" applyAlignment="1">
      <alignment horizontal="left"/>
    </xf>
    <xf numFmtId="0" fontId="4" fillId="2" borderId="51" xfId="0" applyFont="1" applyFill="1" applyBorder="1" applyAlignment="1">
      <alignment horizontal="left" wrapText="1"/>
    </xf>
    <xf numFmtId="0" fontId="4" fillId="2" borderId="10" xfId="0" applyFont="1" applyFill="1" applyBorder="1" applyAlignment="1">
      <alignment horizontal="left"/>
    </xf>
    <xf numFmtId="0" fontId="11" fillId="3" borderId="78" xfId="0" applyFont="1" applyFill="1" applyBorder="1" applyAlignment="1" applyProtection="1">
      <alignment horizontal="center" wrapText="1"/>
      <protection locked="0"/>
    </xf>
    <xf numFmtId="165" fontId="4" fillId="9" borderId="71" xfId="1" applyNumberFormat="1" applyFont="1" applyFill="1" applyBorder="1" applyAlignment="1" applyProtection="1">
      <alignment horizontal="center" vertical="center" wrapText="1"/>
    </xf>
    <xf numFmtId="0" fontId="34" fillId="2" borderId="77" xfId="0" applyFont="1" applyFill="1" applyBorder="1" applyAlignment="1" applyProtection="1">
      <alignment horizontal="left" vertical="center" wrapText="1"/>
      <protection locked="0"/>
    </xf>
    <xf numFmtId="0" fontId="34" fillId="2" borderId="104" xfId="0" applyFont="1" applyFill="1" applyBorder="1" applyAlignment="1" applyProtection="1">
      <alignment horizontal="left" vertical="center" wrapText="1"/>
      <protection locked="0"/>
    </xf>
    <xf numFmtId="0" fontId="34" fillId="2" borderId="79" xfId="0" applyFont="1" applyFill="1" applyBorder="1" applyAlignment="1" applyProtection="1">
      <alignment horizontal="left" vertical="center" wrapText="1"/>
      <protection locked="0"/>
    </xf>
    <xf numFmtId="0" fontId="34" fillId="2" borderId="84" xfId="0" applyFont="1" applyFill="1" applyBorder="1" applyAlignment="1" applyProtection="1">
      <alignment horizontal="left" vertical="center" wrapText="1"/>
      <protection locked="0"/>
    </xf>
    <xf numFmtId="0" fontId="34" fillId="2" borderId="85" xfId="0" applyFont="1" applyFill="1" applyBorder="1" applyAlignment="1" applyProtection="1">
      <alignment horizontal="left" vertical="center" wrapText="1"/>
      <protection locked="0"/>
    </xf>
    <xf numFmtId="0" fontId="34" fillId="2" borderId="105" xfId="0" applyFont="1" applyFill="1" applyBorder="1" applyAlignment="1" applyProtection="1">
      <alignment horizontal="left" vertical="center" wrapText="1"/>
      <protection locked="0"/>
    </xf>
    <xf numFmtId="0" fontId="34" fillId="2" borderId="71" xfId="0" applyFont="1" applyFill="1" applyBorder="1" applyAlignment="1" applyProtection="1">
      <alignment horizontal="left" vertical="center" wrapText="1"/>
      <protection locked="0"/>
    </xf>
    <xf numFmtId="0" fontId="34" fillId="2" borderId="73" xfId="0" applyFont="1" applyFill="1" applyBorder="1" applyAlignment="1" applyProtection="1">
      <alignment horizontal="left" vertical="center" wrapText="1"/>
      <protection locked="0"/>
    </xf>
    <xf numFmtId="0" fontId="4" fillId="3" borderId="152" xfId="0" applyFont="1" applyFill="1" applyBorder="1" applyAlignment="1" applyProtection="1">
      <alignment horizontal="left" vertical="center" wrapText="1"/>
      <protection locked="0"/>
    </xf>
    <xf numFmtId="0" fontId="0" fillId="0" borderId="153" xfId="0" applyBorder="1" applyAlignment="1">
      <alignment horizontal="left" vertical="center" wrapText="1"/>
    </xf>
    <xf numFmtId="0" fontId="0" fillId="0" borderId="154" xfId="0" applyBorder="1" applyAlignment="1">
      <alignment horizontal="left" vertical="center" wrapText="1"/>
    </xf>
    <xf numFmtId="0" fontId="4" fillId="3" borderId="153" xfId="0" applyFont="1" applyFill="1" applyBorder="1" applyAlignment="1" applyProtection="1">
      <alignment horizontal="left" vertical="center" wrapText="1"/>
      <protection locked="0"/>
    </xf>
    <xf numFmtId="0" fontId="4" fillId="3" borderId="154" xfId="0" applyFont="1" applyFill="1" applyBorder="1" applyAlignment="1" applyProtection="1">
      <alignment horizontal="left" vertical="center" wrapText="1"/>
      <protection locked="0"/>
    </xf>
    <xf numFmtId="0" fontId="4" fillId="2" borderId="71" xfId="0" applyFont="1" applyFill="1" applyBorder="1" applyAlignment="1" applyProtection="1">
      <alignment horizontal="left" vertical="center" wrapText="1"/>
      <protection locked="0"/>
    </xf>
    <xf numFmtId="0" fontId="4" fillId="2" borderId="73" xfId="0" applyFont="1" applyFill="1" applyBorder="1" applyAlignment="1" applyProtection="1">
      <alignment horizontal="left" vertical="center" wrapText="1"/>
      <protection locked="0"/>
    </xf>
    <xf numFmtId="0" fontId="0" fillId="0" borderId="144" xfId="0" applyBorder="1" applyAlignment="1">
      <alignment horizontal="left" wrapText="1"/>
    </xf>
    <xf numFmtId="0" fontId="0" fillId="0" borderId="145" xfId="0" applyBorder="1" applyAlignment="1">
      <alignment horizontal="left" wrapText="1"/>
    </xf>
    <xf numFmtId="0" fontId="0" fillId="0" borderId="146" xfId="0" applyBorder="1" applyAlignment="1">
      <alignment horizontal="left" wrapText="1"/>
    </xf>
    <xf numFmtId="0" fontId="0" fillId="0" borderId="147" xfId="0" applyBorder="1" applyAlignment="1">
      <alignment horizontal="left" wrapText="1"/>
    </xf>
    <xf numFmtId="0" fontId="0" fillId="0" borderId="0" xfId="0" applyAlignment="1">
      <alignment horizontal="left" wrapText="1"/>
    </xf>
    <xf numFmtId="0" fontId="0" fillId="0" borderId="148" xfId="0" applyBorder="1" applyAlignment="1">
      <alignment horizontal="left" wrapText="1"/>
    </xf>
    <xf numFmtId="0" fontId="0" fillId="0" borderId="149" xfId="0" applyBorder="1" applyAlignment="1">
      <alignment horizontal="left" wrapText="1"/>
    </xf>
    <xf numFmtId="0" fontId="0" fillId="0" borderId="150" xfId="0" applyBorder="1" applyAlignment="1">
      <alignment horizontal="left" wrapText="1"/>
    </xf>
    <xf numFmtId="0" fontId="0" fillId="0" borderId="151" xfId="0" applyBorder="1" applyAlignment="1">
      <alignment horizontal="left" wrapText="1"/>
    </xf>
    <xf numFmtId="0" fontId="4" fillId="2" borderId="71" xfId="0" applyFont="1" applyFill="1" applyBorder="1" applyAlignment="1" applyProtection="1">
      <alignment vertical="center" wrapText="1"/>
      <protection locked="0"/>
    </xf>
    <xf numFmtId="0" fontId="4" fillId="2" borderId="73" xfId="0" applyFont="1" applyFill="1" applyBorder="1" applyAlignment="1" applyProtection="1">
      <alignment vertical="center" wrapText="1"/>
      <protection locked="0"/>
    </xf>
    <xf numFmtId="0" fontId="4" fillId="3" borderId="0" xfId="5" applyFont="1" applyFill="1" applyBorder="1" applyAlignment="1" applyProtection="1">
      <alignment horizontal="left" vertical="center" wrapText="1"/>
      <protection locked="0"/>
    </xf>
    <xf numFmtId="0" fontId="39" fillId="3" borderId="0" xfId="5" applyFont="1" applyFill="1" applyBorder="1" applyAlignment="1" applyProtection="1">
      <alignment horizontal="left" vertical="center" wrapText="1"/>
      <protection locked="0"/>
    </xf>
    <xf numFmtId="0" fontId="39" fillId="3" borderId="90" xfId="5" applyFont="1" applyFill="1" applyBorder="1" applyAlignment="1" applyProtection="1">
      <alignment horizontal="left" vertical="center" wrapText="1"/>
      <protection locked="0"/>
    </xf>
    <xf numFmtId="0" fontId="4" fillId="3" borderId="92" xfId="5" applyFont="1" applyFill="1" applyBorder="1" applyAlignment="1" applyProtection="1">
      <alignment horizontal="left" vertical="center" wrapText="1"/>
      <protection locked="0"/>
    </xf>
    <xf numFmtId="0" fontId="39" fillId="3" borderId="92" xfId="5" applyFont="1" applyFill="1" applyBorder="1" applyAlignment="1" applyProtection="1">
      <alignment horizontal="left" vertical="center" wrapText="1"/>
      <protection locked="0"/>
    </xf>
    <xf numFmtId="0" fontId="39" fillId="3" borderId="93" xfId="5" applyFont="1" applyFill="1" applyBorder="1" applyAlignment="1" applyProtection="1">
      <alignment horizontal="left" vertical="center" wrapText="1"/>
      <protection locked="0"/>
    </xf>
    <xf numFmtId="0" fontId="9" fillId="4" borderId="0" xfId="0" applyFont="1" applyFill="1" applyAlignment="1">
      <alignment horizontal="center" wrapText="1"/>
    </xf>
    <xf numFmtId="165" fontId="4" fillId="9" borderId="71" xfId="1" applyNumberFormat="1" applyFont="1" applyFill="1" applyBorder="1" applyAlignment="1" applyProtection="1">
      <alignment vertical="center" wrapText="1"/>
    </xf>
    <xf numFmtId="0" fontId="0" fillId="0" borderId="138" xfId="0" applyBorder="1" applyAlignment="1">
      <alignment vertical="center" wrapText="1"/>
    </xf>
    <xf numFmtId="0" fontId="0" fillId="0" borderId="139" xfId="0" applyBorder="1" applyAlignment="1">
      <alignment vertical="center"/>
    </xf>
    <xf numFmtId="0" fontId="0" fillId="0" borderId="140" xfId="0" applyBorder="1" applyAlignment="1">
      <alignment vertical="center"/>
    </xf>
    <xf numFmtId="0" fontId="44" fillId="3" borderId="0" xfId="0" applyFont="1" applyFill="1" applyAlignment="1">
      <alignment horizontal="left" vertical="center"/>
    </xf>
    <xf numFmtId="0" fontId="9" fillId="4" borderId="0" xfId="0" applyFont="1" applyFill="1" applyAlignment="1">
      <alignment horizontal="center" vertical="center" wrapText="1"/>
    </xf>
    <xf numFmtId="0" fontId="4" fillId="2" borderId="71" xfId="0" applyFont="1" applyFill="1" applyBorder="1" applyAlignment="1">
      <alignment horizontal="left" wrapText="1"/>
    </xf>
    <xf numFmtId="0" fontId="4" fillId="2" borderId="72" xfId="0" applyFont="1" applyFill="1" applyBorder="1" applyAlignment="1">
      <alignment horizontal="left"/>
    </xf>
    <xf numFmtId="0" fontId="0" fillId="0" borderId="86" xfId="0" applyBorder="1" applyAlignment="1">
      <alignment horizontal="left" wrapText="1"/>
    </xf>
    <xf numFmtId="0" fontId="0" fillId="0" borderId="87" xfId="0" applyBorder="1" applyAlignment="1">
      <alignment horizontal="left" wrapText="1"/>
    </xf>
    <xf numFmtId="0" fontId="0" fillId="0" borderId="88" xfId="0" applyBorder="1" applyAlignment="1">
      <alignment horizontal="left" wrapText="1"/>
    </xf>
    <xf numFmtId="0" fontId="0" fillId="0" borderId="89" xfId="0" applyBorder="1" applyAlignment="1">
      <alignment horizontal="left" wrapText="1"/>
    </xf>
    <xf numFmtId="0" fontId="0" fillId="0" borderId="90" xfId="0" applyBorder="1" applyAlignment="1">
      <alignment horizontal="left" wrapText="1"/>
    </xf>
    <xf numFmtId="0" fontId="0" fillId="0" borderId="134" xfId="0" applyBorder="1" applyAlignment="1">
      <alignment horizontal="left" wrapText="1"/>
    </xf>
    <xf numFmtId="0" fontId="0" fillId="0" borderId="135" xfId="0" applyBorder="1" applyAlignment="1">
      <alignment horizontal="left" wrapText="1"/>
    </xf>
    <xf numFmtId="0" fontId="0" fillId="0" borderId="136" xfId="0" applyBorder="1" applyAlignment="1">
      <alignment horizontal="left" wrapText="1"/>
    </xf>
    <xf numFmtId="0" fontId="4" fillId="3" borderId="78" xfId="0" applyFont="1" applyFill="1" applyBorder="1" applyAlignment="1">
      <alignment horizontal="center" vertical="center" wrapText="1"/>
    </xf>
    <xf numFmtId="0" fontId="4" fillId="2" borderId="71" xfId="0" applyFont="1" applyFill="1" applyBorder="1" applyAlignment="1" applyProtection="1">
      <alignment horizontal="right" vertical="center" wrapText="1"/>
      <protection locked="0"/>
    </xf>
    <xf numFmtId="0" fontId="4" fillId="2" borderId="73" xfId="0" applyFont="1" applyFill="1" applyBorder="1" applyAlignment="1" applyProtection="1">
      <alignment horizontal="right" vertical="center" wrapText="1"/>
      <protection locked="0"/>
    </xf>
    <xf numFmtId="0" fontId="9" fillId="4" borderId="81" xfId="0" applyFont="1" applyFill="1" applyBorder="1" applyAlignment="1" applyProtection="1">
      <alignment horizontal="center" wrapText="1"/>
      <protection locked="0"/>
    </xf>
    <xf numFmtId="0" fontId="9" fillId="4" borderId="0" xfId="0" applyFont="1" applyFill="1" applyAlignment="1" applyProtection="1">
      <alignment horizontal="center" wrapText="1"/>
      <protection locked="0"/>
    </xf>
    <xf numFmtId="0" fontId="9" fillId="4" borderId="0" xfId="0" applyFont="1" applyFill="1" applyAlignment="1" applyProtection="1">
      <alignment horizontal="center"/>
      <protection locked="0"/>
    </xf>
    <xf numFmtId="0" fontId="4" fillId="2" borderId="71" xfId="0" applyFont="1" applyFill="1" applyBorder="1" applyAlignment="1" applyProtection="1">
      <alignment wrapText="1"/>
      <protection locked="0"/>
    </xf>
    <xf numFmtId="0" fontId="4" fillId="2" borderId="73" xfId="0" applyFont="1" applyFill="1" applyBorder="1" applyAlignment="1" applyProtection="1">
      <alignment wrapText="1"/>
      <protection locked="0"/>
    </xf>
    <xf numFmtId="0" fontId="9" fillId="4" borderId="0" xfId="0" applyFont="1" applyFill="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center" wrapText="1"/>
      <protection locked="0"/>
    </xf>
    <xf numFmtId="0" fontId="5" fillId="3" borderId="0" xfId="0" applyFont="1" applyFill="1" applyAlignment="1" applyProtection="1">
      <alignment horizontal="center" vertical="center"/>
      <protection locked="0"/>
    </xf>
    <xf numFmtId="0" fontId="4" fillId="3" borderId="91" xfId="0" applyFont="1" applyFill="1" applyBorder="1" applyAlignment="1" applyProtection="1">
      <alignment horizontal="left" vertical="center" wrapText="1"/>
      <protection locked="0"/>
    </xf>
    <xf numFmtId="0" fontId="4" fillId="3" borderId="92" xfId="0" applyFont="1" applyFill="1" applyBorder="1" applyAlignment="1" applyProtection="1">
      <alignment horizontal="left" vertical="center" wrapText="1"/>
      <protection locked="0"/>
    </xf>
    <xf numFmtId="0" fontId="4" fillId="3" borderId="93" xfId="0" applyFont="1" applyFill="1" applyBorder="1" applyAlignment="1" applyProtection="1">
      <alignment horizontal="left" vertical="center" wrapText="1"/>
      <protection locked="0"/>
    </xf>
    <xf numFmtId="0" fontId="9" fillId="4" borderId="81" xfId="0" applyFont="1" applyFill="1" applyBorder="1" applyAlignment="1">
      <alignment horizontal="center" wrapText="1"/>
    </xf>
    <xf numFmtId="0" fontId="4" fillId="2" borderId="73" xfId="0" applyFont="1" applyFill="1" applyBorder="1" applyAlignment="1" applyProtection="1">
      <alignment horizontal="left" vertical="center"/>
      <protection locked="0"/>
    </xf>
    <xf numFmtId="0" fontId="0" fillId="0" borderId="138" xfId="0" applyBorder="1" applyAlignment="1">
      <alignment wrapText="1"/>
    </xf>
    <xf numFmtId="0" fontId="0" fillId="0" borderId="139" xfId="0" applyBorder="1" applyAlignment="1">
      <alignment wrapText="1"/>
    </xf>
    <xf numFmtId="0" fontId="0" fillId="0" borderId="140" xfId="0" applyBorder="1" applyAlignment="1">
      <alignment wrapText="1"/>
    </xf>
    <xf numFmtId="0" fontId="4" fillId="3" borderId="0" xfId="0" applyFont="1" applyFill="1" applyAlignment="1">
      <alignment horizontal="center"/>
    </xf>
    <xf numFmtId="0" fontId="4" fillId="2" borderId="77" xfId="0" applyFont="1" applyFill="1" applyBorder="1" applyAlignment="1" applyProtection="1">
      <alignment horizontal="left" vertical="center" wrapText="1"/>
      <protection locked="0"/>
    </xf>
    <xf numFmtId="0" fontId="4" fillId="2" borderId="104" xfId="0" applyFont="1" applyFill="1" applyBorder="1" applyAlignment="1" applyProtection="1">
      <alignment horizontal="left" vertical="center" wrapText="1"/>
      <protection locked="0"/>
    </xf>
    <xf numFmtId="0" fontId="0" fillId="3" borderId="138" xfId="0" applyFill="1" applyBorder="1" applyAlignment="1">
      <alignment horizontal="left" vertical="center" wrapText="1"/>
    </xf>
    <xf numFmtId="0" fontId="0" fillId="3" borderId="139" xfId="0" applyFill="1" applyBorder="1" applyAlignment="1">
      <alignment horizontal="left" vertical="center" wrapText="1"/>
    </xf>
    <xf numFmtId="0" fontId="0" fillId="3" borderId="140" xfId="0" applyFill="1" applyBorder="1" applyAlignment="1">
      <alignment horizontal="left" vertical="center" wrapText="1"/>
    </xf>
    <xf numFmtId="0" fontId="0" fillId="3" borderId="0" xfId="0" applyFill="1" applyAlignment="1">
      <alignment horizontal="center" vertical="center"/>
    </xf>
    <xf numFmtId="0" fontId="9" fillId="4" borderId="92" xfId="0" applyFont="1" applyFill="1" applyBorder="1" applyAlignment="1">
      <alignment horizontal="center" vertical="center" wrapText="1"/>
    </xf>
    <xf numFmtId="0" fontId="4" fillId="3" borderId="138" xfId="0" applyFont="1" applyFill="1" applyBorder="1" applyAlignment="1">
      <alignment horizontal="right" vertical="center" wrapText="1"/>
    </xf>
    <xf numFmtId="0" fontId="4" fillId="3" borderId="140" xfId="0" applyFont="1" applyFill="1" applyBorder="1" applyAlignment="1">
      <alignment horizontal="right" vertical="center" wrapText="1"/>
    </xf>
    <xf numFmtId="0" fontId="13" fillId="3" borderId="97" xfId="0" applyFont="1" applyFill="1" applyBorder="1" applyAlignment="1">
      <alignment horizontal="left" vertical="center"/>
    </xf>
    <xf numFmtId="0" fontId="13" fillId="3" borderId="0" xfId="0" applyFont="1" applyFill="1" applyAlignment="1">
      <alignment horizontal="left" vertical="center"/>
    </xf>
    <xf numFmtId="0" fontId="32" fillId="16" borderId="160" xfId="0" applyFont="1" applyFill="1" applyBorder="1" applyAlignment="1">
      <alignment horizontal="left" vertical="center" wrapText="1"/>
    </xf>
    <xf numFmtId="0" fontId="32" fillId="16" borderId="92" xfId="0" applyFont="1" applyFill="1" applyBorder="1" applyAlignment="1">
      <alignment horizontal="left" vertical="center" wrapText="1"/>
    </xf>
    <xf numFmtId="0" fontId="4" fillId="2" borderId="69" xfId="0" applyFont="1" applyFill="1" applyBorder="1" applyAlignment="1">
      <alignment horizontal="left" vertical="center" wrapText="1"/>
    </xf>
    <xf numFmtId="0" fontId="4" fillId="2" borderId="69" xfId="0" applyFont="1" applyFill="1" applyBorder="1" applyAlignment="1">
      <alignment horizontal="left" vertical="center"/>
    </xf>
    <xf numFmtId="0" fontId="13" fillId="3" borderId="138" xfId="0" applyFont="1" applyFill="1" applyBorder="1" applyAlignment="1">
      <alignment horizontal="left" vertical="center"/>
    </xf>
    <xf numFmtId="0" fontId="13" fillId="3" borderId="139" xfId="0" applyFont="1" applyFill="1" applyBorder="1" applyAlignment="1">
      <alignment horizontal="left" vertical="center"/>
    </xf>
    <xf numFmtId="0" fontId="13" fillId="3" borderId="140" xfId="0" applyFont="1" applyFill="1" applyBorder="1" applyAlignment="1">
      <alignment horizontal="left" vertical="center"/>
    </xf>
    <xf numFmtId="0" fontId="4" fillId="2" borderId="59" xfId="0" applyFont="1" applyFill="1" applyBorder="1" applyAlignment="1">
      <alignment horizontal="left" vertical="center" wrapText="1"/>
    </xf>
    <xf numFmtId="0" fontId="4" fillId="2" borderId="60" xfId="0" applyFont="1" applyFill="1" applyBorder="1" applyAlignment="1">
      <alignment horizontal="left" vertical="center"/>
    </xf>
    <xf numFmtId="0" fontId="4" fillId="2" borderId="61" xfId="0" applyFont="1" applyFill="1" applyBorder="1" applyAlignment="1">
      <alignment horizontal="left" vertical="center"/>
    </xf>
    <xf numFmtId="0" fontId="4" fillId="2" borderId="68" xfId="0" applyFont="1" applyFill="1" applyBorder="1" applyAlignment="1">
      <alignment horizontal="left" vertical="center" wrapText="1"/>
    </xf>
    <xf numFmtId="0" fontId="4" fillId="2" borderId="64" xfId="0" applyFont="1" applyFill="1" applyBorder="1" applyAlignment="1">
      <alignment horizontal="left" vertical="center"/>
    </xf>
    <xf numFmtId="0" fontId="4" fillId="2" borderId="76" xfId="0" applyFont="1" applyFill="1" applyBorder="1" applyAlignment="1">
      <alignment horizontal="left" vertical="center"/>
    </xf>
    <xf numFmtId="0" fontId="0" fillId="3" borderId="0" xfId="0" applyFill="1" applyAlignment="1">
      <alignment horizontal="left" wrapText="1"/>
    </xf>
    <xf numFmtId="0" fontId="9" fillId="4" borderId="81" xfId="0" applyFont="1" applyFill="1" applyBorder="1" applyAlignment="1">
      <alignment horizontal="center" vertical="center" wrapText="1"/>
    </xf>
    <xf numFmtId="0" fontId="9" fillId="4" borderId="0" xfId="0" applyFont="1" applyFill="1" applyAlignment="1">
      <alignment horizontal="center"/>
    </xf>
    <xf numFmtId="0" fontId="4" fillId="2" borderId="3"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30" xfId="0" applyFont="1" applyFill="1" applyBorder="1" applyAlignment="1" applyProtection="1">
      <alignment horizontal="left" vertical="center" wrapText="1"/>
      <protection locked="0"/>
    </xf>
    <xf numFmtId="0" fontId="4" fillId="5" borderId="9"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0" fillId="9" borderId="69" xfId="0" applyFill="1" applyBorder="1" applyAlignment="1">
      <alignment horizontal="center"/>
    </xf>
    <xf numFmtId="164" fontId="0" fillId="2" borderId="69" xfId="1" applyFont="1" applyFill="1" applyBorder="1" applyAlignment="1" applyProtection="1">
      <alignment horizontal="center"/>
    </xf>
    <xf numFmtId="44" fontId="0" fillId="14" borderId="69" xfId="3" applyNumberFormat="1" applyFont="1" applyFill="1" applyBorder="1" applyAlignment="1" applyProtection="1">
      <alignment horizontal="center"/>
    </xf>
    <xf numFmtId="9" fontId="0" fillId="14" borderId="69" xfId="3" applyFont="1" applyFill="1" applyBorder="1" applyAlignment="1" applyProtection="1">
      <alignment horizontal="center"/>
    </xf>
    <xf numFmtId="0" fontId="4" fillId="2" borderId="60" xfId="0" applyFont="1" applyFill="1" applyBorder="1" applyAlignment="1">
      <alignment horizontal="left" vertical="center" wrapText="1"/>
    </xf>
    <xf numFmtId="0" fontId="4" fillId="2" borderId="123" xfId="0" applyFont="1" applyFill="1" applyBorder="1" applyAlignment="1">
      <alignment horizontal="left" vertical="center" wrapText="1"/>
    </xf>
    <xf numFmtId="0" fontId="30" fillId="3" borderId="138" xfId="0" applyFont="1" applyFill="1" applyBorder="1" applyAlignment="1">
      <alignment horizontal="center" vertical="center" wrapText="1"/>
    </xf>
    <xf numFmtId="0" fontId="30" fillId="3" borderId="139" xfId="0" applyFont="1" applyFill="1" applyBorder="1" applyAlignment="1">
      <alignment horizontal="center" vertical="center" wrapText="1"/>
    </xf>
    <xf numFmtId="0" fontId="30" fillId="3" borderId="140" xfId="0" applyFont="1" applyFill="1" applyBorder="1" applyAlignment="1">
      <alignment horizontal="center" vertical="center" wrapText="1"/>
    </xf>
    <xf numFmtId="0" fontId="9" fillId="4" borderId="97" xfId="0" applyFont="1" applyFill="1" applyBorder="1" applyAlignment="1">
      <alignment horizontal="center" vertical="center" wrapText="1"/>
    </xf>
    <xf numFmtId="0" fontId="0" fillId="3" borderId="138" xfId="0" applyFill="1" applyBorder="1" applyAlignment="1">
      <alignment horizontal="left" vertical="center"/>
    </xf>
    <xf numFmtId="0" fontId="0" fillId="3" borderId="139" xfId="0" applyFill="1" applyBorder="1" applyAlignment="1">
      <alignment horizontal="left" vertical="center"/>
    </xf>
    <xf numFmtId="0" fontId="0" fillId="3" borderId="140" xfId="0" applyFill="1" applyBorder="1" applyAlignment="1">
      <alignment horizontal="left" vertical="center"/>
    </xf>
    <xf numFmtId="165" fontId="9" fillId="7" borderId="9" xfId="1" applyNumberFormat="1" applyFont="1" applyFill="1" applyBorder="1" applyAlignment="1" applyProtection="1">
      <alignment horizontal="center" vertical="center" wrapText="1"/>
    </xf>
    <xf numFmtId="165" fontId="9" fillId="7" borderId="11" xfId="1" applyNumberFormat="1" applyFont="1" applyFill="1" applyBorder="1" applyAlignment="1" applyProtection="1">
      <alignment horizontal="center" vertical="center" wrapText="1"/>
    </xf>
    <xf numFmtId="165" fontId="9" fillId="7" borderId="12" xfId="1" applyNumberFormat="1" applyFont="1" applyFill="1" applyBorder="1" applyAlignment="1" applyProtection="1">
      <alignment horizontal="center" vertical="center" wrapText="1"/>
    </xf>
    <xf numFmtId="44" fontId="9" fillId="7" borderId="70" xfId="2" applyFont="1" applyFill="1" applyBorder="1" applyAlignment="1" applyProtection="1">
      <alignment horizontal="center" vertical="center" wrapText="1"/>
    </xf>
    <xf numFmtId="0" fontId="4" fillId="2" borderId="124" xfId="0" applyFont="1" applyFill="1" applyBorder="1" applyAlignment="1">
      <alignment horizontal="left" vertical="center" wrapText="1"/>
    </xf>
    <xf numFmtId="0" fontId="4" fillId="2" borderId="125" xfId="0" applyFont="1" applyFill="1" applyBorder="1" applyAlignment="1">
      <alignment horizontal="left" vertical="center" wrapText="1"/>
    </xf>
    <xf numFmtId="0" fontId="4" fillId="2" borderId="126" xfId="0" applyFont="1" applyFill="1" applyBorder="1" applyAlignment="1">
      <alignment horizontal="left" vertical="center" wrapText="1"/>
    </xf>
    <xf numFmtId="164" fontId="0" fillId="2" borderId="56" xfId="1" applyFont="1" applyFill="1" applyBorder="1" applyAlignment="1" applyProtection="1">
      <alignment horizontal="center"/>
    </xf>
    <xf numFmtId="164" fontId="0" fillId="2" borderId="14" xfId="1" applyFont="1" applyFill="1" applyBorder="1" applyAlignment="1" applyProtection="1">
      <alignment horizontal="center"/>
    </xf>
    <xf numFmtId="0" fontId="15" fillId="2" borderId="0" xfId="0" applyFont="1" applyFill="1" applyAlignment="1">
      <alignment horizontal="right"/>
    </xf>
    <xf numFmtId="164" fontId="0" fillId="2" borderId="55" xfId="1" applyFont="1" applyFill="1" applyBorder="1" applyAlignment="1" applyProtection="1">
      <alignment horizontal="right"/>
    </xf>
    <xf numFmtId="164" fontId="0" fillId="2" borderId="11" xfId="1" applyFont="1" applyFill="1" applyBorder="1" applyAlignment="1" applyProtection="1">
      <alignment horizontal="right"/>
    </xf>
    <xf numFmtId="164" fontId="0" fillId="14" borderId="58" xfId="1" applyFont="1" applyFill="1" applyBorder="1" applyAlignment="1" applyProtection="1">
      <alignment horizontal="center"/>
    </xf>
    <xf numFmtId="164" fontId="0" fillId="14" borderId="59" xfId="1" applyFont="1" applyFill="1" applyBorder="1" applyAlignment="1" applyProtection="1">
      <alignment horizontal="center"/>
    </xf>
    <xf numFmtId="0" fontId="15" fillId="3" borderId="11" xfId="0" applyFont="1" applyFill="1" applyBorder="1" applyAlignment="1">
      <alignment horizontal="center" vertical="center" wrapText="1"/>
    </xf>
    <xf numFmtId="0" fontId="13" fillId="0" borderId="63" xfId="0" applyFont="1" applyBorder="1" applyAlignment="1">
      <alignment horizontal="left" vertical="center" wrapText="1"/>
    </xf>
    <xf numFmtId="0" fontId="13" fillId="0" borderId="0" xfId="0" applyFont="1" applyAlignment="1">
      <alignment horizontal="left" vertical="center" wrapText="1"/>
    </xf>
    <xf numFmtId="0" fontId="0" fillId="3" borderId="134" xfId="0" applyFill="1" applyBorder="1" applyAlignment="1">
      <alignment horizontal="left" vertical="center" wrapText="1"/>
    </xf>
    <xf numFmtId="0" fontId="0" fillId="3" borderId="135" xfId="0" applyFill="1" applyBorder="1" applyAlignment="1">
      <alignment horizontal="left" vertical="center" wrapText="1"/>
    </xf>
    <xf numFmtId="0" fontId="0" fillId="3" borderId="136" xfId="0"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59" xfId="0" applyFont="1" applyFill="1" applyBorder="1" applyAlignment="1">
      <alignment horizontal="left" wrapText="1"/>
    </xf>
    <xf numFmtId="0" fontId="4" fillId="2" borderId="60" xfId="0" applyFont="1" applyFill="1" applyBorder="1" applyAlignment="1">
      <alignment horizontal="left" wrapText="1"/>
    </xf>
    <xf numFmtId="0" fontId="4" fillId="2" borderId="61" xfId="0" applyFont="1" applyFill="1" applyBorder="1" applyAlignment="1">
      <alignment horizontal="left" wrapText="1"/>
    </xf>
    <xf numFmtId="0" fontId="9" fillId="4" borderId="67" xfId="0" applyFont="1" applyFill="1" applyBorder="1" applyAlignment="1">
      <alignment horizontal="center" vertical="center" wrapText="1"/>
    </xf>
    <xf numFmtId="165" fontId="9" fillId="7" borderId="103" xfId="1" applyNumberFormat="1" applyFont="1" applyFill="1" applyBorder="1" applyAlignment="1" applyProtection="1">
      <alignment horizontal="center" vertical="center" wrapText="1"/>
    </xf>
    <xf numFmtId="165" fontId="9" fillId="7" borderId="16" xfId="1" applyNumberFormat="1" applyFont="1" applyFill="1" applyBorder="1" applyAlignment="1" applyProtection="1">
      <alignment horizontal="center" vertical="center" wrapText="1"/>
    </xf>
    <xf numFmtId="165" fontId="9" fillId="7" borderId="117" xfId="1" applyNumberFormat="1" applyFont="1" applyFill="1" applyBorder="1" applyAlignment="1" applyProtection="1">
      <alignment horizontal="center" vertical="center" wrapText="1"/>
    </xf>
    <xf numFmtId="0" fontId="4" fillId="3" borderId="11" xfId="0" applyFont="1" applyFill="1" applyBorder="1" applyAlignment="1">
      <alignment horizontal="center" vertical="center" wrapText="1"/>
    </xf>
    <xf numFmtId="0" fontId="0" fillId="3" borderId="0" xfId="0" applyFill="1" applyAlignment="1">
      <alignment horizontal="center" vertical="center" wrapText="1"/>
    </xf>
    <xf numFmtId="0" fontId="13" fillId="3" borderId="63" xfId="0" applyFont="1" applyFill="1" applyBorder="1" applyAlignment="1">
      <alignment horizontal="left" vertical="center" wrapText="1"/>
    </xf>
    <xf numFmtId="0" fontId="13" fillId="3" borderId="0" xfId="0" applyFont="1" applyFill="1" applyAlignment="1">
      <alignment horizontal="left" vertical="center" wrapText="1"/>
    </xf>
    <xf numFmtId="0" fontId="9" fillId="4" borderId="0" xfId="0" applyFont="1" applyFill="1" applyAlignment="1">
      <alignment horizontal="center" vertical="center"/>
    </xf>
    <xf numFmtId="0" fontId="4" fillId="2" borderId="71"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4" fillId="2" borderId="73" xfId="0" applyFont="1" applyFill="1" applyBorder="1" applyAlignment="1">
      <alignment horizontal="left" vertical="center" wrapText="1"/>
    </xf>
    <xf numFmtId="44" fontId="0" fillId="14" borderId="71" xfId="0" applyNumberFormat="1" applyFill="1" applyBorder="1" applyAlignment="1">
      <alignment horizontal="center" vertical="center"/>
    </xf>
    <xf numFmtId="44" fontId="0" fillId="14" borderId="72" xfId="0" applyNumberFormat="1" applyFill="1" applyBorder="1" applyAlignment="1">
      <alignment horizontal="center" vertical="center"/>
    </xf>
    <xf numFmtId="0" fontId="0" fillId="3" borderId="0" xfId="0" applyFill="1" applyAlignment="1">
      <alignment horizontal="left" vertical="center" wrapText="1"/>
    </xf>
    <xf numFmtId="0" fontId="0" fillId="3" borderId="0" xfId="0" applyFill="1" applyAlignment="1">
      <alignment horizontal="left" vertical="center"/>
    </xf>
    <xf numFmtId="0" fontId="0" fillId="3" borderId="98" xfId="0" applyFill="1" applyBorder="1" applyAlignment="1">
      <alignment horizontal="left" vertical="center"/>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75" xfId="0" applyFont="1" applyFill="1" applyBorder="1" applyAlignment="1">
      <alignment horizontal="left" vertical="center" wrapText="1"/>
    </xf>
    <xf numFmtId="0" fontId="9" fillId="4" borderId="77" xfId="0" applyFont="1" applyFill="1" applyBorder="1" applyAlignment="1">
      <alignment horizontal="center" vertical="center" wrapText="1"/>
    </xf>
    <xf numFmtId="0" fontId="9" fillId="4" borderId="78" xfId="0" applyFont="1" applyFill="1" applyBorder="1" applyAlignment="1">
      <alignment horizontal="center" vertical="center" wrapText="1"/>
    </xf>
    <xf numFmtId="0" fontId="9" fillId="4" borderId="104" xfId="0" applyFont="1" applyFill="1" applyBorder="1" applyAlignment="1">
      <alignment horizontal="center" vertical="center" wrapText="1"/>
    </xf>
    <xf numFmtId="0" fontId="9" fillId="4" borderId="85" xfId="0" applyFont="1" applyFill="1" applyBorder="1" applyAlignment="1">
      <alignment horizontal="center" vertical="center" wrapText="1"/>
    </xf>
    <xf numFmtId="0" fontId="9" fillId="4" borderId="105" xfId="0" applyFont="1" applyFill="1" applyBorder="1" applyAlignment="1">
      <alignment horizontal="center" vertical="center" wrapText="1"/>
    </xf>
    <xf numFmtId="0" fontId="9" fillId="4" borderId="83" xfId="0" applyFont="1" applyFill="1" applyBorder="1" applyAlignment="1">
      <alignment horizontal="center" vertical="center" wrapText="1"/>
    </xf>
    <xf numFmtId="0" fontId="9" fillId="4" borderId="82" xfId="0" applyFont="1" applyFill="1" applyBorder="1" applyAlignment="1">
      <alignment horizontal="center" vertical="center" wrapText="1"/>
    </xf>
    <xf numFmtId="0" fontId="4" fillId="2" borderId="61" xfId="0" applyFont="1" applyFill="1" applyBorder="1" applyAlignment="1">
      <alignment horizontal="left" vertical="center" wrapText="1"/>
    </xf>
    <xf numFmtId="0" fontId="9" fillId="4" borderId="79" xfId="0" applyFont="1" applyFill="1" applyBorder="1" applyAlignment="1">
      <alignment horizontal="center" vertical="center" wrapText="1"/>
    </xf>
    <xf numFmtId="0" fontId="0" fillId="3" borderId="0" xfId="0" applyFill="1" applyAlignment="1">
      <alignment horizontal="left" vertical="top" wrapText="1"/>
    </xf>
    <xf numFmtId="0" fontId="9" fillId="4" borderId="72" xfId="0" applyFont="1" applyFill="1" applyBorder="1" applyAlignment="1">
      <alignment horizontal="center" vertical="center"/>
    </xf>
    <xf numFmtId="0" fontId="9" fillId="4" borderId="73" xfId="0" applyFont="1" applyFill="1" applyBorder="1" applyAlignment="1">
      <alignment horizontal="center" vertical="center"/>
    </xf>
    <xf numFmtId="0" fontId="4" fillId="2" borderId="72" xfId="0" applyFont="1" applyFill="1" applyBorder="1" applyAlignment="1" applyProtection="1">
      <alignment horizontal="left" vertical="center" wrapText="1"/>
      <protection locked="0"/>
    </xf>
    <xf numFmtId="0" fontId="4" fillId="2" borderId="71" xfId="0" applyFont="1" applyFill="1" applyBorder="1" applyAlignment="1" applyProtection="1">
      <alignment horizontal="left" wrapText="1"/>
      <protection locked="0"/>
    </xf>
    <xf numFmtId="0" fontId="4" fillId="2" borderId="72" xfId="0" applyFont="1" applyFill="1" applyBorder="1" applyAlignment="1" applyProtection="1">
      <alignment horizontal="left" wrapText="1"/>
      <protection locked="0"/>
    </xf>
    <xf numFmtId="0" fontId="4" fillId="2" borderId="73" xfId="0" applyFont="1" applyFill="1" applyBorder="1" applyAlignment="1" applyProtection="1">
      <alignment horizontal="left" wrapText="1"/>
      <protection locked="0"/>
    </xf>
    <xf numFmtId="0" fontId="4" fillId="2" borderId="118" xfId="0" applyFont="1" applyFill="1" applyBorder="1" applyAlignment="1" applyProtection="1">
      <alignment horizontal="left" vertical="center" wrapText="1"/>
      <protection locked="0"/>
    </xf>
    <xf numFmtId="0" fontId="4" fillId="2" borderId="119" xfId="0" applyFont="1" applyFill="1" applyBorder="1" applyAlignment="1" applyProtection="1">
      <alignment horizontal="left" vertical="center" wrapText="1"/>
      <protection locked="0"/>
    </xf>
    <xf numFmtId="0" fontId="4" fillId="2" borderId="120" xfId="0" applyFont="1" applyFill="1" applyBorder="1" applyAlignment="1" applyProtection="1">
      <alignment horizontal="left" vertical="center" wrapText="1"/>
      <protection locked="0"/>
    </xf>
    <xf numFmtId="0" fontId="14" fillId="4" borderId="0" xfId="0" applyFont="1" applyFill="1" applyAlignment="1">
      <alignment horizontal="center" vertical="center" wrapText="1"/>
    </xf>
    <xf numFmtId="0" fontId="9" fillId="4" borderId="121" xfId="0" applyFont="1" applyFill="1" applyBorder="1" applyAlignment="1">
      <alignment horizontal="center" vertical="center"/>
    </xf>
    <xf numFmtId="0" fontId="9" fillId="4" borderId="122" xfId="0" applyFont="1" applyFill="1" applyBorder="1" applyAlignment="1">
      <alignment horizontal="center" vertical="center"/>
    </xf>
    <xf numFmtId="0" fontId="4" fillId="2" borderId="79" xfId="0" applyFont="1" applyFill="1" applyBorder="1" applyAlignment="1">
      <alignment horizontal="left" vertical="center" wrapText="1"/>
    </xf>
    <xf numFmtId="0" fontId="4" fillId="2" borderId="0" xfId="0" applyFont="1" applyFill="1" applyAlignment="1">
      <alignment horizontal="left" vertical="center" wrapText="1"/>
    </xf>
    <xf numFmtId="0" fontId="4" fillId="3" borderId="0" xfId="0" applyFont="1" applyFill="1" applyAlignment="1">
      <alignment horizontal="left" wrapText="1"/>
    </xf>
    <xf numFmtId="0" fontId="9" fillId="4" borderId="131" xfId="0" applyFont="1" applyFill="1" applyBorder="1" applyAlignment="1">
      <alignment horizontal="center" vertical="center" wrapText="1"/>
    </xf>
    <xf numFmtId="0" fontId="9" fillId="4" borderId="132" xfId="0" applyFont="1" applyFill="1" applyBorder="1" applyAlignment="1">
      <alignment horizontal="center" vertical="center" wrapText="1"/>
    </xf>
    <xf numFmtId="0" fontId="9" fillId="4" borderId="133" xfId="0" applyFont="1" applyFill="1" applyBorder="1" applyAlignment="1">
      <alignment horizontal="center" vertical="center" wrapText="1"/>
    </xf>
    <xf numFmtId="0" fontId="4" fillId="2" borderId="64" xfId="0" applyFont="1" applyFill="1" applyBorder="1" applyAlignment="1">
      <alignment horizontal="left" vertical="center" wrapText="1"/>
    </xf>
    <xf numFmtId="0" fontId="4" fillId="2" borderId="76" xfId="0" applyFont="1" applyFill="1" applyBorder="1" applyAlignment="1">
      <alignment horizontal="left" vertical="center" wrapText="1"/>
    </xf>
    <xf numFmtId="164" fontId="0" fillId="2" borderId="11" xfId="1" applyFont="1" applyFill="1" applyBorder="1" applyAlignment="1" applyProtection="1">
      <alignment horizontal="center"/>
    </xf>
    <xf numFmtId="0" fontId="4" fillId="5" borderId="8" xfId="0" applyFont="1" applyFill="1" applyBorder="1" applyAlignment="1">
      <alignment horizontal="center" vertical="center" wrapText="1"/>
    </xf>
    <xf numFmtId="0" fontId="9" fillId="4" borderId="0" xfId="0" applyFont="1" applyFill="1" applyAlignment="1">
      <alignment horizontal="left" vertical="center"/>
    </xf>
    <xf numFmtId="0" fontId="6" fillId="3" borderId="134" xfId="0" applyFont="1" applyFill="1" applyBorder="1" applyAlignment="1">
      <alignment horizontal="left" vertical="center" wrapText="1"/>
    </xf>
    <xf numFmtId="0" fontId="6" fillId="3" borderId="135" xfId="0" applyFont="1" applyFill="1" applyBorder="1" applyAlignment="1">
      <alignment horizontal="left" vertical="center" wrapText="1"/>
    </xf>
    <xf numFmtId="0" fontId="6" fillId="3" borderId="136" xfId="0" applyFont="1" applyFill="1" applyBorder="1" applyAlignment="1">
      <alignment horizontal="left" vertical="center" wrapText="1"/>
    </xf>
    <xf numFmtId="164" fontId="0" fillId="14" borderId="82" xfId="1" applyFont="1" applyFill="1" applyBorder="1" applyAlignment="1" applyProtection="1">
      <alignment horizontal="center"/>
    </xf>
    <xf numFmtId="0" fontId="0" fillId="9" borderId="71" xfId="0" applyFill="1" applyBorder="1" applyAlignment="1">
      <alignment horizontal="center"/>
    </xf>
    <xf numFmtId="0" fontId="0" fillId="9" borderId="73" xfId="0" applyFill="1" applyBorder="1" applyAlignment="1">
      <alignment horizontal="center"/>
    </xf>
    <xf numFmtId="164" fontId="0" fillId="2" borderId="71" xfId="1" applyFont="1" applyFill="1" applyBorder="1" applyAlignment="1" applyProtection="1">
      <alignment horizontal="center"/>
    </xf>
    <xf numFmtId="164" fontId="0" fillId="2" borderId="73" xfId="1" applyFont="1" applyFill="1" applyBorder="1" applyAlignment="1" applyProtection="1">
      <alignment horizontal="center"/>
    </xf>
    <xf numFmtId="0" fontId="12" fillId="3" borderId="0" xfId="0" applyFont="1" applyFill="1" applyAlignment="1">
      <alignment horizontal="left" vertical="center" wrapText="1"/>
    </xf>
    <xf numFmtId="164" fontId="0" fillId="14" borderId="69" xfId="1" applyFont="1" applyFill="1" applyBorder="1" applyAlignment="1" applyProtection="1">
      <alignment horizontal="center"/>
    </xf>
    <xf numFmtId="0" fontId="9" fillId="5" borderId="103" xfId="0" applyFont="1" applyFill="1" applyBorder="1" applyAlignment="1">
      <alignment horizontal="center" vertical="center" wrapText="1"/>
    </xf>
    <xf numFmtId="0" fontId="9" fillId="5" borderId="117" xfId="0" applyFont="1" applyFill="1" applyBorder="1" applyAlignment="1">
      <alignment horizontal="center" vertical="center" wrapText="1"/>
    </xf>
    <xf numFmtId="0" fontId="0" fillId="9" borderId="82" xfId="0" applyFill="1" applyBorder="1" applyAlignment="1">
      <alignment horizontal="center"/>
    </xf>
    <xf numFmtId="164" fontId="0" fillId="2" borderId="82" xfId="1" applyFont="1" applyFill="1" applyBorder="1" applyAlignment="1" applyProtection="1">
      <alignment horizontal="center"/>
    </xf>
    <xf numFmtId="0" fontId="12" fillId="14" borderId="0" xfId="0" applyFont="1" applyFill="1" applyAlignment="1">
      <alignment horizontal="center" vertical="center" wrapText="1"/>
    </xf>
    <xf numFmtId="0" fontId="9" fillId="5" borderId="15" xfId="0" applyFont="1" applyFill="1" applyBorder="1" applyAlignment="1">
      <alignment horizontal="center" vertical="center" wrapText="1"/>
    </xf>
    <xf numFmtId="0" fontId="9" fillId="5" borderId="116" xfId="0" applyFont="1" applyFill="1" applyBorder="1" applyAlignment="1">
      <alignment horizontal="center" vertical="center" wrapText="1"/>
    </xf>
    <xf numFmtId="0" fontId="13" fillId="3" borderId="134" xfId="0" applyFont="1" applyFill="1" applyBorder="1" applyAlignment="1">
      <alignment horizontal="left" vertical="center" wrapText="1"/>
    </xf>
    <xf numFmtId="0" fontId="13" fillId="3" borderId="135" xfId="0" applyFont="1" applyFill="1" applyBorder="1" applyAlignment="1">
      <alignment horizontal="left" vertical="center" wrapText="1"/>
    </xf>
    <xf numFmtId="0" fontId="13" fillId="3" borderId="136" xfId="0" applyFont="1" applyFill="1" applyBorder="1" applyAlignment="1">
      <alignment horizontal="left" vertical="center" wrapText="1"/>
    </xf>
    <xf numFmtId="0" fontId="0" fillId="0" borderId="135" xfId="0" applyBorder="1" applyAlignment="1">
      <alignment horizontal="left" vertical="center" wrapText="1"/>
    </xf>
    <xf numFmtId="0" fontId="0" fillId="0" borderId="136" xfId="0" applyBorder="1" applyAlignment="1">
      <alignment horizontal="left" vertical="center" wrapText="1"/>
    </xf>
    <xf numFmtId="0" fontId="4" fillId="2" borderId="127" xfId="0" applyFont="1" applyFill="1" applyBorder="1" applyAlignment="1" applyProtection="1">
      <alignment horizontal="left" wrapText="1"/>
      <protection locked="0"/>
    </xf>
    <xf numFmtId="0" fontId="4" fillId="2" borderId="128" xfId="0" applyFont="1" applyFill="1" applyBorder="1" applyAlignment="1" applyProtection="1">
      <alignment horizontal="left" wrapText="1"/>
      <protection locked="0"/>
    </xf>
    <xf numFmtId="0" fontId="4" fillId="2" borderId="129" xfId="0" applyFont="1" applyFill="1" applyBorder="1" applyAlignment="1" applyProtection="1">
      <alignment horizontal="left" wrapText="1"/>
      <protection locked="0"/>
    </xf>
    <xf numFmtId="9" fontId="0" fillId="3" borderId="134" xfId="3" applyFont="1" applyFill="1" applyBorder="1" applyAlignment="1">
      <alignment horizontal="left" vertical="center" wrapText="1"/>
    </xf>
    <xf numFmtId="9" fontId="0" fillId="3" borderId="135" xfId="3" applyFont="1" applyFill="1" applyBorder="1" applyAlignment="1">
      <alignment horizontal="left" vertical="center" wrapText="1"/>
    </xf>
    <xf numFmtId="9" fontId="0" fillId="3" borderId="136" xfId="3" applyFont="1" applyFill="1" applyBorder="1" applyAlignment="1">
      <alignment horizontal="left" vertical="center" wrapText="1"/>
    </xf>
    <xf numFmtId="0" fontId="9" fillId="4" borderId="109" xfId="0" applyFont="1" applyFill="1" applyBorder="1" applyAlignment="1">
      <alignment horizontal="center" vertical="center"/>
    </xf>
    <xf numFmtId="0" fontId="9" fillId="4" borderId="110" xfId="0" applyFont="1" applyFill="1" applyBorder="1" applyAlignment="1">
      <alignment horizontal="center" vertical="center"/>
    </xf>
    <xf numFmtId="164" fontId="0" fillId="2" borderId="55" xfId="1" applyFont="1" applyFill="1" applyBorder="1" applyAlignment="1" applyProtection="1">
      <alignment horizontal="center"/>
    </xf>
    <xf numFmtId="0" fontId="9" fillId="5" borderId="70" xfId="0" applyFont="1" applyFill="1" applyBorder="1" applyAlignment="1">
      <alignment horizontal="center" vertical="center" wrapText="1"/>
    </xf>
    <xf numFmtId="0" fontId="4" fillId="5" borderId="70" xfId="0" applyFont="1" applyFill="1" applyBorder="1" applyAlignment="1">
      <alignment horizontal="center" vertical="center" wrapText="1"/>
    </xf>
    <xf numFmtId="44" fontId="9" fillId="7" borderId="15" xfId="2" applyFont="1" applyFill="1" applyBorder="1" applyAlignment="1" applyProtection="1">
      <alignment horizontal="center" vertical="center" wrapText="1"/>
    </xf>
    <xf numFmtId="44" fontId="9" fillId="7" borderId="0" xfId="2" applyFont="1" applyFill="1" applyBorder="1" applyAlignment="1" applyProtection="1">
      <alignment horizontal="center" vertical="center" wrapText="1"/>
    </xf>
    <xf numFmtId="0" fontId="9" fillId="5" borderId="8" xfId="0" applyFont="1" applyFill="1" applyBorder="1" applyAlignment="1">
      <alignment horizontal="center" vertical="center" wrapText="1"/>
    </xf>
    <xf numFmtId="164" fontId="0" fillId="14" borderId="56" xfId="1" applyFont="1" applyFill="1" applyBorder="1" applyAlignment="1" applyProtection="1">
      <alignment horizontal="center"/>
    </xf>
    <xf numFmtId="164" fontId="0" fillId="14" borderId="57" xfId="1" applyFont="1" applyFill="1" applyBorder="1" applyAlignment="1" applyProtection="1">
      <alignment horizontal="center"/>
    </xf>
    <xf numFmtId="0" fontId="0" fillId="0" borderId="0" xfId="0" applyAlignment="1">
      <alignment vertical="center" wrapText="1"/>
    </xf>
    <xf numFmtId="0" fontId="0" fillId="0" borderId="0" xfId="0" applyAlignment="1">
      <alignment vertical="center"/>
    </xf>
    <xf numFmtId="0" fontId="9" fillId="4" borderId="67" xfId="0" applyFont="1" applyFill="1" applyBorder="1" applyAlignment="1">
      <alignment horizontal="center" wrapText="1"/>
    </xf>
    <xf numFmtId="165" fontId="9" fillId="7" borderId="111" xfId="1" applyNumberFormat="1" applyFont="1" applyFill="1" applyBorder="1" applyAlignment="1" applyProtection="1">
      <alignment horizontal="center" vertical="center" wrapText="1"/>
    </xf>
    <xf numFmtId="165" fontId="9" fillId="7" borderId="112" xfId="1" applyNumberFormat="1" applyFont="1" applyFill="1" applyBorder="1" applyAlignment="1" applyProtection="1">
      <alignment horizontal="center" vertical="center" wrapText="1"/>
    </xf>
    <xf numFmtId="165" fontId="9" fillId="7" borderId="113" xfId="1" applyNumberFormat="1" applyFont="1" applyFill="1" applyBorder="1" applyAlignment="1" applyProtection="1">
      <alignment horizontal="center" vertical="center" wrapText="1"/>
    </xf>
    <xf numFmtId="0" fontId="9" fillId="4" borderId="14" xfId="0" applyFont="1" applyFill="1" applyBorder="1" applyAlignment="1">
      <alignment horizontal="center" vertical="center"/>
    </xf>
    <xf numFmtId="0" fontId="2" fillId="4" borderId="0" xfId="0" applyFont="1" applyFill="1" applyAlignment="1">
      <alignment horizontal="left" vertical="center" wrapText="1"/>
    </xf>
    <xf numFmtId="0" fontId="5" fillId="4" borderId="68" xfId="0" applyFont="1" applyFill="1" applyBorder="1" applyAlignment="1">
      <alignment horizontal="left" vertical="center" wrapText="1"/>
    </xf>
    <xf numFmtId="0" fontId="4" fillId="4" borderId="64" xfId="0" applyFont="1" applyFill="1" applyBorder="1" applyAlignment="1">
      <alignment horizontal="left" vertical="center"/>
    </xf>
    <xf numFmtId="0" fontId="4" fillId="4" borderId="76" xfId="0" applyFont="1" applyFill="1" applyBorder="1" applyAlignment="1">
      <alignment horizontal="left" vertical="center"/>
    </xf>
    <xf numFmtId="0" fontId="13" fillId="3" borderId="138" xfId="0" applyFont="1" applyFill="1" applyBorder="1" applyAlignment="1">
      <alignment horizontal="left" vertical="center" wrapText="1"/>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13" fillId="3" borderId="139" xfId="0" applyFont="1" applyFill="1" applyBorder="1" applyAlignment="1">
      <alignment horizontal="left" vertical="center" wrapText="1"/>
    </xf>
    <xf numFmtId="0" fontId="13" fillId="3" borderId="140" xfId="0" applyFont="1" applyFill="1" applyBorder="1" applyAlignment="1">
      <alignment horizontal="left" vertical="center" wrapText="1"/>
    </xf>
    <xf numFmtId="0" fontId="17" fillId="14" borderId="0" xfId="0" applyFont="1" applyFill="1" applyAlignment="1">
      <alignment horizontal="center" vertical="center" wrapText="1"/>
    </xf>
    <xf numFmtId="0" fontId="12" fillId="3" borderId="0" xfId="0" applyFont="1" applyFill="1" applyAlignment="1">
      <alignment horizontal="left" wrapText="1"/>
    </xf>
    <xf numFmtId="0" fontId="2" fillId="5" borderId="111" xfId="0" applyFont="1" applyFill="1" applyBorder="1" applyAlignment="1">
      <alignment horizontal="center" vertical="center" wrapText="1"/>
    </xf>
    <xf numFmtId="0" fontId="2" fillId="5" borderId="112" xfId="0" applyFont="1" applyFill="1" applyBorder="1" applyAlignment="1">
      <alignment horizontal="center" vertical="center" wrapText="1"/>
    </xf>
    <xf numFmtId="0" fontId="2" fillId="5" borderId="113" xfId="0" applyFont="1" applyFill="1" applyBorder="1" applyAlignment="1">
      <alignment horizontal="center" vertical="center" wrapText="1"/>
    </xf>
    <xf numFmtId="0" fontId="0" fillId="3" borderId="86" xfId="0" applyFill="1" applyBorder="1" applyAlignment="1">
      <alignment horizontal="center" vertical="center" wrapText="1"/>
    </xf>
    <xf numFmtId="0" fontId="0" fillId="3" borderId="87" xfId="0" applyFill="1" applyBorder="1" applyAlignment="1">
      <alignment horizontal="center" vertical="center" wrapText="1"/>
    </xf>
    <xf numFmtId="0" fontId="0" fillId="3" borderId="88" xfId="0" applyFill="1" applyBorder="1" applyAlignment="1">
      <alignment horizontal="center" vertical="center" wrapText="1"/>
    </xf>
    <xf numFmtId="0" fontId="0" fillId="3" borderId="91" xfId="0" applyFill="1" applyBorder="1" applyAlignment="1">
      <alignment horizontal="center" vertical="center" wrapText="1"/>
    </xf>
    <xf numFmtId="0" fontId="0" fillId="3" borderId="92" xfId="0" applyFill="1" applyBorder="1" applyAlignment="1">
      <alignment horizontal="center" vertical="center" wrapText="1"/>
    </xf>
    <xf numFmtId="0" fontId="0" fillId="3" borderId="93" xfId="0" applyFill="1" applyBorder="1" applyAlignment="1">
      <alignment horizontal="center" vertical="center" wrapText="1"/>
    </xf>
    <xf numFmtId="0" fontId="0" fillId="3" borderId="87" xfId="0" applyFill="1" applyBorder="1" applyAlignment="1">
      <alignment horizontal="left" vertical="center" wrapText="1"/>
    </xf>
    <xf numFmtId="0" fontId="4" fillId="2" borderId="69" xfId="0" applyFont="1" applyFill="1" applyBorder="1" applyAlignment="1" applyProtection="1">
      <alignment horizontal="left" vertical="center" wrapText="1"/>
      <protection locked="0"/>
    </xf>
    <xf numFmtId="0" fontId="2" fillId="4" borderId="0" xfId="0" applyFont="1" applyFill="1" applyAlignment="1">
      <alignment horizontal="left" vertical="center"/>
    </xf>
    <xf numFmtId="0" fontId="5" fillId="2" borderId="16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66" xfId="0" applyFont="1" applyFill="1" applyBorder="1" applyAlignment="1">
      <alignment horizontal="center" vertical="center"/>
    </xf>
    <xf numFmtId="0" fontId="4" fillId="2" borderId="8" xfId="0" applyFont="1" applyFill="1" applyBorder="1" applyAlignment="1">
      <alignment horizontal="left" wrapText="1"/>
    </xf>
    <xf numFmtId="0" fontId="4" fillId="2" borderId="9" xfId="0" applyFont="1" applyFill="1" applyBorder="1" applyAlignment="1">
      <alignment horizontal="left" wrapText="1"/>
    </xf>
    <xf numFmtId="0" fontId="4" fillId="2" borderId="12" xfId="0" applyFont="1" applyFill="1" applyBorder="1" applyAlignment="1">
      <alignment horizontal="left" wrapText="1"/>
    </xf>
    <xf numFmtId="0" fontId="4" fillId="2" borderId="8" xfId="0" applyFont="1" applyFill="1" applyBorder="1" applyAlignment="1">
      <alignment horizontal="left"/>
    </xf>
    <xf numFmtId="0" fontId="9" fillId="4" borderId="79" xfId="0" applyFont="1" applyFill="1" applyBorder="1" applyAlignment="1">
      <alignment horizontal="center" wrapText="1"/>
    </xf>
    <xf numFmtId="0" fontId="4" fillId="5" borderId="114" xfId="0" applyFont="1" applyFill="1" applyBorder="1" applyAlignment="1">
      <alignment horizontal="center" vertical="center" wrapText="1"/>
    </xf>
    <xf numFmtId="0" fontId="4" fillId="5" borderId="115" xfId="0" applyFont="1" applyFill="1" applyBorder="1" applyAlignment="1">
      <alignment horizontal="center" vertical="center" wrapText="1"/>
    </xf>
    <xf numFmtId="0" fontId="9" fillId="5" borderId="114" xfId="0" applyFont="1" applyFill="1" applyBorder="1" applyAlignment="1">
      <alignment horizontal="center" vertical="center" wrapText="1"/>
    </xf>
    <xf numFmtId="0" fontId="9" fillId="5" borderId="115" xfId="0" applyFont="1" applyFill="1" applyBorder="1" applyAlignment="1">
      <alignment horizontal="center" vertical="center" wrapText="1"/>
    </xf>
    <xf numFmtId="0" fontId="9" fillId="4" borderId="81" xfId="0" applyFont="1" applyFill="1" applyBorder="1" applyAlignment="1">
      <alignment horizontal="left" vertical="center" wrapText="1"/>
    </xf>
    <xf numFmtId="0" fontId="9" fillId="4" borderId="81" xfId="0" applyFont="1" applyFill="1" applyBorder="1" applyAlignment="1">
      <alignment horizontal="left" wrapText="1"/>
    </xf>
    <xf numFmtId="0" fontId="4" fillId="5" borderId="81" xfId="0" applyFont="1" applyFill="1" applyBorder="1" applyAlignment="1">
      <alignment horizontal="center" vertical="center" wrapText="1"/>
    </xf>
    <xf numFmtId="0" fontId="12" fillId="14" borderId="0" xfId="0" applyFont="1" applyFill="1" applyAlignment="1">
      <alignment horizontal="center" vertical="center"/>
    </xf>
    <xf numFmtId="0" fontId="9" fillId="4" borderId="14" xfId="0" applyFont="1" applyFill="1" applyBorder="1" applyAlignment="1">
      <alignment horizontal="center"/>
    </xf>
    <xf numFmtId="0" fontId="4" fillId="5" borderId="111" xfId="0" applyFont="1" applyFill="1" applyBorder="1" applyAlignment="1">
      <alignment horizontal="center" vertical="center" wrapText="1"/>
    </xf>
    <xf numFmtId="0" fontId="4" fillId="5" borderId="112" xfId="0" applyFont="1" applyFill="1" applyBorder="1" applyAlignment="1">
      <alignment horizontal="center" vertical="center" wrapText="1"/>
    </xf>
    <xf numFmtId="0" fontId="4" fillId="5" borderId="113" xfId="0" applyFont="1" applyFill="1" applyBorder="1" applyAlignment="1">
      <alignment horizontal="center" vertical="center" wrapText="1"/>
    </xf>
    <xf numFmtId="44" fontId="9" fillId="7" borderId="70" xfId="2" applyFont="1" applyFill="1" applyBorder="1" applyAlignment="1" applyProtection="1">
      <alignment horizontal="center" vertical="center"/>
    </xf>
    <xf numFmtId="0" fontId="4" fillId="2" borderId="69" xfId="0" applyFont="1" applyFill="1" applyBorder="1" applyAlignment="1" applyProtection="1">
      <alignment horizontal="left" wrapText="1"/>
      <protection locked="0"/>
    </xf>
    <xf numFmtId="0" fontId="4" fillId="0" borderId="15" xfId="0" applyFont="1" applyBorder="1" applyAlignment="1">
      <alignment horizontal="left" wrapText="1"/>
    </xf>
    <xf numFmtId="0" fontId="4" fillId="0" borderId="0" xfId="0" applyFont="1" applyAlignment="1">
      <alignment horizontal="left" wrapText="1"/>
    </xf>
    <xf numFmtId="0" fontId="13" fillId="3" borderId="161" xfId="0" applyFont="1" applyFill="1" applyBorder="1" applyAlignment="1">
      <alignment horizontal="center" vertical="center" wrapText="1"/>
    </xf>
    <xf numFmtId="0" fontId="13" fillId="3" borderId="162" xfId="0" applyFont="1" applyFill="1" applyBorder="1" applyAlignment="1">
      <alignment horizontal="center" vertical="center" wrapText="1"/>
    </xf>
    <xf numFmtId="0" fontId="13" fillId="3" borderId="163" xfId="0" applyFont="1" applyFill="1" applyBorder="1" applyAlignment="1">
      <alignment horizontal="center" vertical="center" wrapText="1"/>
    </xf>
    <xf numFmtId="0" fontId="13" fillId="3" borderId="97"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98" xfId="0" applyFont="1" applyFill="1" applyBorder="1" applyAlignment="1">
      <alignment horizontal="center" vertical="center" wrapText="1"/>
    </xf>
    <xf numFmtId="0" fontId="13" fillId="3" borderId="99" xfId="0" applyFont="1" applyFill="1" applyBorder="1" applyAlignment="1">
      <alignment horizontal="center" vertical="center" wrapText="1"/>
    </xf>
    <xf numFmtId="0" fontId="13" fillId="3" borderId="100" xfId="0" applyFont="1" applyFill="1" applyBorder="1" applyAlignment="1">
      <alignment horizontal="center" vertical="center" wrapText="1"/>
    </xf>
    <xf numFmtId="0" fontId="13" fillId="3" borderId="101" xfId="0" applyFont="1" applyFill="1" applyBorder="1" applyAlignment="1">
      <alignment horizontal="center" vertical="center" wrapText="1"/>
    </xf>
    <xf numFmtId="0" fontId="0" fillId="3" borderId="91" xfId="0" applyFill="1" applyBorder="1" applyAlignment="1">
      <alignment horizontal="left" vertical="center"/>
    </xf>
    <xf numFmtId="0" fontId="0" fillId="3" borderId="92" xfId="0" applyFill="1" applyBorder="1" applyAlignment="1">
      <alignment horizontal="left" vertical="center"/>
    </xf>
    <xf numFmtId="0" fontId="0" fillId="3" borderId="93" xfId="0" applyFill="1" applyBorder="1" applyAlignment="1">
      <alignment horizontal="left"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3" fillId="3" borderId="91" xfId="0" applyFont="1" applyFill="1" applyBorder="1" applyAlignment="1">
      <alignment horizontal="center" vertical="center" wrapText="1"/>
    </xf>
    <xf numFmtId="0" fontId="13" fillId="3" borderId="92" xfId="0" applyFont="1" applyFill="1" applyBorder="1" applyAlignment="1">
      <alignment horizontal="center" vertical="center" wrapText="1"/>
    </xf>
    <xf numFmtId="0" fontId="13" fillId="3" borderId="93" xfId="0" applyFont="1" applyFill="1" applyBorder="1" applyAlignment="1">
      <alignment horizontal="center" vertical="center" wrapText="1"/>
    </xf>
    <xf numFmtId="0" fontId="4" fillId="2" borderId="68" xfId="0" applyFont="1" applyFill="1" applyBorder="1" applyAlignment="1">
      <alignment horizontal="left" wrapText="1"/>
    </xf>
    <xf numFmtId="0" fontId="4" fillId="2" borderId="64" xfId="0" applyFont="1" applyFill="1" applyBorder="1" applyAlignment="1">
      <alignment horizontal="left" wrapText="1"/>
    </xf>
    <xf numFmtId="0" fontId="4" fillId="2" borderId="76" xfId="0" applyFont="1" applyFill="1" applyBorder="1" applyAlignment="1">
      <alignment horizontal="left" wrapText="1"/>
    </xf>
    <xf numFmtId="0" fontId="4" fillId="3" borderId="134" xfId="0" applyFont="1" applyFill="1" applyBorder="1" applyAlignment="1">
      <alignment horizontal="left" vertical="center" wrapText="1"/>
    </xf>
    <xf numFmtId="0" fontId="4" fillId="3" borderId="135" xfId="0" applyFont="1" applyFill="1" applyBorder="1" applyAlignment="1">
      <alignment horizontal="left" vertical="center" wrapText="1"/>
    </xf>
    <xf numFmtId="0" fontId="4" fillId="3" borderId="136" xfId="0" applyFont="1" applyFill="1" applyBorder="1" applyAlignment="1">
      <alignment horizontal="left" vertical="center" wrapText="1"/>
    </xf>
    <xf numFmtId="0" fontId="4" fillId="3" borderId="161" xfId="0" applyFont="1" applyFill="1" applyBorder="1" applyAlignment="1">
      <alignment horizontal="left" vertical="center" wrapText="1"/>
    </xf>
    <xf numFmtId="0" fontId="4" fillId="3" borderId="162" xfId="0" applyFont="1" applyFill="1" applyBorder="1" applyAlignment="1">
      <alignment horizontal="left" vertical="center" wrapText="1"/>
    </xf>
    <xf numFmtId="0" fontId="4" fillId="3" borderId="163" xfId="0" applyFont="1" applyFill="1" applyBorder="1" applyAlignment="1">
      <alignment horizontal="left" vertical="center" wrapText="1"/>
    </xf>
    <xf numFmtId="0" fontId="4" fillId="3" borderId="156" xfId="0" applyFont="1" applyFill="1" applyBorder="1" applyAlignment="1">
      <alignment horizontal="left" vertical="center" wrapText="1"/>
    </xf>
    <xf numFmtId="0" fontId="4" fillId="3" borderId="157" xfId="0" applyFont="1" applyFill="1" applyBorder="1" applyAlignment="1">
      <alignment horizontal="left" vertical="center" wrapText="1"/>
    </xf>
    <xf numFmtId="0" fontId="4" fillId="3" borderId="158" xfId="0" applyFont="1" applyFill="1" applyBorder="1" applyAlignment="1">
      <alignment horizontal="left" vertical="center" wrapText="1"/>
    </xf>
    <xf numFmtId="0" fontId="0" fillId="3" borderId="97" xfId="0" applyFill="1" applyBorder="1" applyAlignment="1">
      <alignment horizontal="left" vertical="center" wrapText="1"/>
    </xf>
    <xf numFmtId="0" fontId="0" fillId="3" borderId="98" xfId="0" applyFill="1" applyBorder="1" applyAlignment="1">
      <alignment horizontal="left" vertical="center" wrapText="1"/>
    </xf>
    <xf numFmtId="0" fontId="13" fillId="3" borderId="134" xfId="0" applyFont="1" applyFill="1" applyBorder="1" applyAlignment="1">
      <alignment horizontal="left" vertical="center"/>
    </xf>
    <xf numFmtId="0" fontId="13" fillId="3" borderId="135" xfId="0" applyFont="1" applyFill="1" applyBorder="1" applyAlignment="1">
      <alignment horizontal="left" vertical="center"/>
    </xf>
    <xf numFmtId="0" fontId="13" fillId="3" borderId="136" xfId="0" applyFont="1" applyFill="1" applyBorder="1" applyAlignment="1">
      <alignment horizontal="left" vertical="center"/>
    </xf>
    <xf numFmtId="0" fontId="0" fillId="3" borderId="0" xfId="0" applyFill="1" applyAlignment="1">
      <alignment horizontal="center" wrapText="1"/>
    </xf>
    <xf numFmtId="0" fontId="15" fillId="3" borderId="86" xfId="0" applyFont="1" applyFill="1" applyBorder="1" applyAlignment="1">
      <alignment horizontal="left" vertical="center"/>
    </xf>
    <xf numFmtId="0" fontId="4" fillId="3" borderId="87" xfId="0" applyFont="1" applyFill="1" applyBorder="1" applyAlignment="1">
      <alignment horizontal="left" vertical="center"/>
    </xf>
    <xf numFmtId="0" fontId="4" fillId="3" borderId="88" xfId="0" applyFont="1" applyFill="1" applyBorder="1" applyAlignment="1">
      <alignment horizontal="left" vertical="center"/>
    </xf>
    <xf numFmtId="0" fontId="15" fillId="3" borderId="138" xfId="0" applyFont="1" applyFill="1" applyBorder="1" applyAlignment="1">
      <alignment horizontal="left" vertical="center" wrapText="1"/>
    </xf>
    <xf numFmtId="0" fontId="6" fillId="3" borderId="139" xfId="0" applyFont="1" applyFill="1" applyBorder="1" applyAlignment="1">
      <alignment horizontal="left" vertical="center" wrapText="1"/>
    </xf>
    <xf numFmtId="0" fontId="6" fillId="3" borderId="140" xfId="0" applyFont="1" applyFill="1" applyBorder="1" applyAlignment="1">
      <alignment horizontal="left" vertical="center" wrapText="1"/>
    </xf>
    <xf numFmtId="0" fontId="31" fillId="4" borderId="83" xfId="0" applyFont="1" applyFill="1" applyBorder="1" applyAlignment="1">
      <alignment horizontal="center" vertical="center" wrapText="1"/>
    </xf>
    <xf numFmtId="0" fontId="4" fillId="2" borderId="66" xfId="0" applyFont="1" applyFill="1" applyBorder="1" applyAlignment="1">
      <alignment horizontal="left" wrapText="1"/>
    </xf>
    <xf numFmtId="0" fontId="4" fillId="2" borderId="67" xfId="0" applyFont="1" applyFill="1" applyBorder="1" applyAlignment="1">
      <alignment horizontal="left" wrapText="1"/>
    </xf>
    <xf numFmtId="0" fontId="4" fillId="2" borderId="75" xfId="0" applyFont="1" applyFill="1" applyBorder="1" applyAlignment="1">
      <alignment horizontal="left" wrapText="1"/>
    </xf>
    <xf numFmtId="0" fontId="32" fillId="16" borderId="91" xfId="0" applyFont="1" applyFill="1" applyBorder="1" applyAlignment="1">
      <alignment horizontal="left" vertical="center" wrapText="1"/>
    </xf>
    <xf numFmtId="0" fontId="4" fillId="3" borderId="134" xfId="0" applyFont="1" applyFill="1" applyBorder="1" applyAlignment="1">
      <alignment horizontal="left" vertical="center"/>
    </xf>
    <xf numFmtId="0" fontId="4" fillId="3" borderId="135" xfId="0" applyFont="1" applyFill="1" applyBorder="1" applyAlignment="1">
      <alignment horizontal="left" vertical="center"/>
    </xf>
    <xf numFmtId="0" fontId="4" fillId="3" borderId="136" xfId="0" applyFont="1" applyFill="1" applyBorder="1" applyAlignment="1">
      <alignment horizontal="left" vertical="center"/>
    </xf>
    <xf numFmtId="0" fontId="42" fillId="3" borderId="138" xfId="0" applyFont="1" applyFill="1" applyBorder="1" applyAlignment="1">
      <alignment horizontal="left" vertical="center"/>
    </xf>
    <xf numFmtId="0" fontId="42" fillId="3" borderId="140" xfId="0" applyFont="1" applyFill="1" applyBorder="1" applyAlignment="1">
      <alignment horizontal="left" vertical="center"/>
    </xf>
    <xf numFmtId="0" fontId="4" fillId="3" borderId="138" xfId="0" applyFont="1" applyFill="1" applyBorder="1" applyAlignment="1">
      <alignment horizontal="right" vertical="center"/>
    </xf>
    <xf numFmtId="0" fontId="4" fillId="3" borderId="140" xfId="0" applyFont="1" applyFill="1" applyBorder="1" applyAlignment="1">
      <alignment horizontal="right" vertical="center"/>
    </xf>
    <xf numFmtId="0" fontId="4" fillId="0" borderId="167" xfId="0" applyFont="1" applyBorder="1" applyAlignment="1">
      <alignment horizontal="left" wrapText="1"/>
    </xf>
    <xf numFmtId="0" fontId="4" fillId="0" borderId="168" xfId="0" applyFont="1" applyBorder="1" applyAlignment="1">
      <alignment horizontal="left" wrapText="1"/>
    </xf>
    <xf numFmtId="0" fontId="4" fillId="0" borderId="169" xfId="0" applyFont="1" applyBorder="1" applyAlignment="1">
      <alignment horizontal="left" wrapText="1"/>
    </xf>
    <xf numFmtId="0" fontId="5" fillId="3" borderId="134" xfId="0" applyFont="1" applyFill="1" applyBorder="1" applyAlignment="1">
      <alignment horizontal="left" vertical="center" wrapText="1"/>
    </xf>
    <xf numFmtId="0" fontId="5" fillId="3" borderId="135" xfId="0" applyFont="1" applyFill="1" applyBorder="1" applyAlignment="1">
      <alignment horizontal="left" vertical="center" wrapText="1"/>
    </xf>
    <xf numFmtId="0" fontId="5" fillId="3" borderId="136" xfId="0" applyFont="1" applyFill="1" applyBorder="1" applyAlignment="1">
      <alignment horizontal="left" vertical="center" wrapText="1"/>
    </xf>
    <xf numFmtId="0" fontId="36" fillId="3" borderId="14" xfId="0" applyFont="1" applyFill="1" applyBorder="1" applyAlignment="1">
      <alignment horizontal="left" vertical="center"/>
    </xf>
    <xf numFmtId="0" fontId="36" fillId="3" borderId="57" xfId="0" applyFont="1" applyFill="1" applyBorder="1" applyAlignment="1">
      <alignment horizontal="left" vertical="center"/>
    </xf>
    <xf numFmtId="0" fontId="7" fillId="2" borderId="71" xfId="0" applyFont="1" applyFill="1" applyBorder="1" applyAlignment="1">
      <alignment horizontal="left" vertical="center" wrapText="1"/>
    </xf>
    <xf numFmtId="0" fontId="7" fillId="2" borderId="73" xfId="0" applyFont="1" applyFill="1" applyBorder="1" applyAlignment="1">
      <alignment horizontal="left" vertical="center" wrapText="1"/>
    </xf>
    <xf numFmtId="0" fontId="25" fillId="5" borderId="83" xfId="0" applyFont="1" applyFill="1" applyBorder="1" applyAlignment="1">
      <alignment horizontal="center" vertical="center" wrapText="1"/>
    </xf>
    <xf numFmtId="0" fontId="25" fillId="5" borderId="82" xfId="0" applyFont="1" applyFill="1" applyBorder="1" applyAlignment="1">
      <alignment horizontal="center" vertical="center" wrapText="1"/>
    </xf>
    <xf numFmtId="0" fontId="4" fillId="3" borderId="79" xfId="0" applyFont="1" applyFill="1" applyBorder="1" applyAlignment="1">
      <alignment horizontal="left" vertical="center" wrapText="1"/>
    </xf>
    <xf numFmtId="0" fontId="12" fillId="3" borderId="81" xfId="0" applyFont="1" applyFill="1" applyBorder="1" applyAlignment="1">
      <alignment horizontal="center" vertical="top"/>
    </xf>
    <xf numFmtId="0" fontId="4" fillId="2" borderId="16" xfId="0" applyFont="1" applyFill="1" applyBorder="1" applyAlignment="1">
      <alignment horizontal="center" vertical="center"/>
    </xf>
    <xf numFmtId="0" fontId="4" fillId="2" borderId="117" xfId="0" applyFont="1" applyFill="1" applyBorder="1" applyAlignment="1">
      <alignment horizontal="center" vertical="center"/>
    </xf>
    <xf numFmtId="44" fontId="4" fillId="2" borderId="141" xfId="2" applyFont="1" applyFill="1" applyBorder="1" applyAlignment="1">
      <alignment vertical="center"/>
    </xf>
    <xf numFmtId="44" fontId="4" fillId="2" borderId="78" xfId="2" applyFont="1" applyFill="1" applyBorder="1" applyAlignment="1">
      <alignment vertical="center"/>
    </xf>
    <xf numFmtId="0" fontId="0" fillId="3" borderId="170" xfId="0" applyFill="1" applyBorder="1" applyAlignment="1">
      <alignment horizontal="center" vertical="center" wrapText="1"/>
    </xf>
    <xf numFmtId="0" fontId="0" fillId="3" borderId="171" xfId="0" applyFill="1" applyBorder="1" applyAlignment="1">
      <alignment horizontal="center" vertical="center" wrapText="1"/>
    </xf>
    <xf numFmtId="0" fontId="0" fillId="3" borderId="172" xfId="0" applyFill="1" applyBorder="1" applyAlignment="1">
      <alignment horizontal="center" vertical="center" wrapText="1"/>
    </xf>
    <xf numFmtId="0" fontId="0" fillId="3" borderId="106" xfId="0" applyFill="1" applyBorder="1" applyAlignment="1">
      <alignment horizontal="center" vertical="center" wrapText="1"/>
    </xf>
    <xf numFmtId="0" fontId="0" fillId="3" borderId="107" xfId="0" applyFill="1" applyBorder="1" applyAlignment="1">
      <alignment horizontal="center" vertical="center" wrapText="1"/>
    </xf>
    <xf numFmtId="0" fontId="0" fillId="3" borderId="108" xfId="0" applyFill="1" applyBorder="1" applyAlignment="1">
      <alignment horizontal="center" vertical="center" wrapText="1"/>
    </xf>
    <xf numFmtId="0" fontId="4" fillId="3" borderId="138" xfId="0" applyFont="1" applyFill="1" applyBorder="1" applyAlignment="1">
      <alignment horizontal="center"/>
    </xf>
    <xf numFmtId="0" fontId="4" fillId="3" borderId="140" xfId="0" applyFont="1" applyFill="1" applyBorder="1" applyAlignment="1">
      <alignment horizontal="center"/>
    </xf>
    <xf numFmtId="0" fontId="42" fillId="3" borderId="91" xfId="0" applyFont="1" applyFill="1" applyBorder="1" applyAlignment="1">
      <alignment horizontal="left" vertical="center"/>
    </xf>
    <xf numFmtId="0" fontId="42" fillId="3" borderId="92" xfId="0" applyFont="1" applyFill="1" applyBorder="1" applyAlignment="1">
      <alignment horizontal="left" vertical="center"/>
    </xf>
    <xf numFmtId="44" fontId="0" fillId="14" borderId="73" xfId="0" applyNumberFormat="1" applyFill="1" applyBorder="1" applyAlignment="1">
      <alignment horizontal="center" vertical="center"/>
    </xf>
    <xf numFmtId="0" fontId="13" fillId="3" borderId="89" xfId="0" applyFont="1" applyFill="1" applyBorder="1" applyAlignment="1">
      <alignment horizontal="center" vertical="center" wrapText="1"/>
    </xf>
    <xf numFmtId="0" fontId="13" fillId="3" borderId="90" xfId="0" applyFont="1" applyFill="1" applyBorder="1" applyAlignment="1">
      <alignment horizontal="center" vertical="center" wrapText="1"/>
    </xf>
    <xf numFmtId="0" fontId="7" fillId="2" borderId="77" xfId="0" applyFont="1" applyFill="1" applyBorder="1" applyAlignment="1">
      <alignment horizontal="left" vertical="center" wrapText="1"/>
    </xf>
    <xf numFmtId="0" fontId="7" fillId="2" borderId="104" xfId="0" applyFont="1" applyFill="1" applyBorder="1" applyAlignment="1">
      <alignment horizontal="left" vertical="center" wrapText="1"/>
    </xf>
    <xf numFmtId="0" fontId="7" fillId="2" borderId="71" xfId="0" applyFont="1" applyFill="1" applyBorder="1" applyAlignment="1">
      <alignment horizontal="left" vertical="center"/>
    </xf>
    <xf numFmtId="0" fontId="7" fillId="2" borderId="73" xfId="0" applyFont="1" applyFill="1" applyBorder="1" applyAlignment="1">
      <alignment horizontal="left" vertical="center"/>
    </xf>
    <xf numFmtId="0" fontId="0" fillId="2" borderId="71" xfId="0" applyFill="1" applyBorder="1" applyAlignment="1">
      <alignment horizontal="left" wrapText="1"/>
    </xf>
    <xf numFmtId="0" fontId="0" fillId="2" borderId="73" xfId="0" applyFill="1" applyBorder="1" applyAlignment="1">
      <alignment horizontal="left" wrapText="1"/>
    </xf>
    <xf numFmtId="0" fontId="9" fillId="4" borderId="69" xfId="0" applyFont="1" applyFill="1" applyBorder="1" applyAlignment="1">
      <alignment horizontal="center" vertical="center" wrapText="1"/>
    </xf>
    <xf numFmtId="0" fontId="0" fillId="3" borderId="156" xfId="0" applyFill="1" applyBorder="1" applyAlignment="1">
      <alignment horizontal="left" vertical="center" wrapText="1"/>
    </xf>
    <xf numFmtId="0" fontId="0" fillId="3" borderId="157" xfId="0" applyFill="1" applyBorder="1" applyAlignment="1">
      <alignment horizontal="left" vertical="center" wrapText="1"/>
    </xf>
    <xf numFmtId="0" fontId="0" fillId="3" borderId="158" xfId="0" applyFill="1" applyBorder="1" applyAlignment="1">
      <alignment horizontal="left" vertical="center" wrapText="1"/>
    </xf>
    <xf numFmtId="0" fontId="25" fillId="5" borderId="69" xfId="0" applyFont="1" applyFill="1" applyBorder="1" applyAlignment="1">
      <alignment horizontal="center" vertical="center" wrapText="1"/>
    </xf>
    <xf numFmtId="0" fontId="13" fillId="3" borderId="156" xfId="0" applyFont="1" applyFill="1" applyBorder="1" applyAlignment="1">
      <alignment horizontal="left" vertical="center" wrapText="1"/>
    </xf>
    <xf numFmtId="0" fontId="13" fillId="3" borderId="158" xfId="0" applyFont="1" applyFill="1" applyBorder="1" applyAlignment="1">
      <alignment horizontal="left" vertical="center" wrapText="1"/>
    </xf>
    <xf numFmtId="0" fontId="13" fillId="3" borderId="157" xfId="0" applyFont="1" applyFill="1" applyBorder="1" applyAlignment="1">
      <alignment horizontal="left" vertical="center" wrapText="1"/>
    </xf>
    <xf numFmtId="0" fontId="0" fillId="3" borderId="106" xfId="0" applyFill="1" applyBorder="1" applyAlignment="1">
      <alignment horizontal="left" vertical="center" wrapText="1"/>
    </xf>
    <xf numFmtId="0" fontId="0" fillId="3" borderId="107" xfId="0" applyFill="1" applyBorder="1" applyAlignment="1">
      <alignment horizontal="left" vertical="center" wrapText="1"/>
    </xf>
    <xf numFmtId="0" fontId="0" fillId="3" borderId="108" xfId="0" applyFill="1" applyBorder="1" applyAlignment="1">
      <alignment horizontal="left" vertical="center" wrapText="1"/>
    </xf>
    <xf numFmtId="44" fontId="9" fillId="7" borderId="155" xfId="2" applyFont="1" applyFill="1" applyBorder="1" applyAlignment="1" applyProtection="1">
      <alignment horizontal="center" vertical="center" wrapText="1"/>
    </xf>
    <xf numFmtId="44" fontId="9" fillId="7" borderId="155" xfId="2" applyFont="1" applyFill="1" applyBorder="1" applyAlignment="1" applyProtection="1">
      <alignment horizontal="center" vertical="center"/>
    </xf>
    <xf numFmtId="0" fontId="4" fillId="5" borderId="7" xfId="0" applyFont="1" applyFill="1" applyBorder="1" applyAlignment="1">
      <alignment horizontal="center" vertical="center" wrapText="1"/>
    </xf>
    <xf numFmtId="0" fontId="9" fillId="5" borderId="81" xfId="0" applyFont="1" applyFill="1" applyBorder="1" applyAlignment="1">
      <alignment horizontal="center" vertical="center" wrapText="1"/>
    </xf>
    <xf numFmtId="0" fontId="9" fillId="4" borderId="81" xfId="0" applyFont="1" applyFill="1" applyBorder="1" applyAlignment="1">
      <alignment horizontal="center" vertical="center"/>
    </xf>
    <xf numFmtId="0" fontId="9" fillId="4" borderId="14" xfId="0" applyFont="1" applyFill="1" applyBorder="1" applyAlignment="1">
      <alignment horizontal="center" wrapText="1"/>
    </xf>
    <xf numFmtId="0" fontId="9" fillId="5" borderId="111" xfId="0" applyFont="1" applyFill="1" applyBorder="1" applyAlignment="1">
      <alignment horizontal="center" vertical="center" wrapText="1"/>
    </xf>
    <xf numFmtId="0" fontId="9" fillId="5" borderId="11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4" fillId="2" borderId="83" xfId="0" applyFont="1" applyFill="1" applyBorder="1" applyAlignment="1" applyProtection="1">
      <alignment horizontal="left" vertical="center" wrapText="1"/>
      <protection locked="0"/>
    </xf>
    <xf numFmtId="0" fontId="9" fillId="4" borderId="69" xfId="0" applyFont="1" applyFill="1" applyBorder="1" applyAlignment="1">
      <alignment horizontal="center" wrapText="1"/>
    </xf>
    <xf numFmtId="0" fontId="9" fillId="4" borderId="69" xfId="0" applyFont="1" applyFill="1" applyBorder="1" applyAlignment="1">
      <alignment horizontal="center"/>
    </xf>
    <xf numFmtId="164" fontId="0" fillId="2" borderId="69" xfId="1" applyFont="1" applyFill="1" applyBorder="1" applyAlignment="1" applyProtection="1">
      <alignment horizontal="right"/>
    </xf>
    <xf numFmtId="9" fontId="0" fillId="3" borderId="156" xfId="3" applyFont="1" applyFill="1" applyBorder="1" applyAlignment="1">
      <alignment horizontal="left" vertical="center" wrapText="1"/>
    </xf>
    <xf numFmtId="9" fontId="0" fillId="3" borderId="157" xfId="3" applyFont="1" applyFill="1" applyBorder="1" applyAlignment="1">
      <alignment horizontal="left" vertical="center" wrapText="1"/>
    </xf>
    <xf numFmtId="9" fontId="0" fillId="3" borderId="158" xfId="3" applyFont="1" applyFill="1" applyBorder="1" applyAlignment="1">
      <alignment horizontal="left" vertical="center" wrapText="1"/>
    </xf>
    <xf numFmtId="0" fontId="0" fillId="3" borderId="91" xfId="0" applyFill="1" applyBorder="1" applyAlignment="1">
      <alignment horizontal="left" vertical="center" wrapText="1"/>
    </xf>
    <xf numFmtId="0" fontId="0" fillId="3" borderId="92" xfId="0" applyFill="1" applyBorder="1" applyAlignment="1">
      <alignment horizontal="left" vertical="center" wrapText="1"/>
    </xf>
    <xf numFmtId="0" fontId="0" fillId="3" borderId="93" xfId="0" applyFill="1" applyBorder="1" applyAlignment="1">
      <alignment horizontal="left" vertical="center" wrapText="1"/>
    </xf>
    <xf numFmtId="0" fontId="5" fillId="2" borderId="102" xfId="0" applyFont="1" applyFill="1" applyBorder="1" applyAlignment="1">
      <alignment horizontal="center" wrapText="1"/>
    </xf>
    <xf numFmtId="0" fontId="5" fillId="2" borderId="10" xfId="0" applyFont="1" applyFill="1" applyBorder="1" applyAlignment="1">
      <alignment horizontal="center" wrapText="1"/>
    </xf>
    <xf numFmtId="0" fontId="25" fillId="5" borderId="71" xfId="0" applyFont="1" applyFill="1" applyBorder="1" applyAlignment="1">
      <alignment horizontal="center" vertical="center"/>
    </xf>
    <xf numFmtId="0" fontId="25" fillId="5" borderId="73" xfId="0" applyFont="1" applyFill="1" applyBorder="1" applyAlignment="1">
      <alignment horizontal="center" vertical="center"/>
    </xf>
    <xf numFmtId="0" fontId="25" fillId="5" borderId="77" xfId="0" applyFont="1" applyFill="1" applyBorder="1" applyAlignment="1">
      <alignment horizontal="center" vertical="center" wrapText="1"/>
    </xf>
    <xf numFmtId="0" fontId="25" fillId="5" borderId="104" xfId="0" applyFont="1" applyFill="1" applyBorder="1" applyAlignment="1">
      <alignment horizontal="center" vertical="center" wrapText="1"/>
    </xf>
    <xf numFmtId="0" fontId="25" fillId="5" borderId="85" xfId="0" applyFont="1" applyFill="1" applyBorder="1" applyAlignment="1">
      <alignment horizontal="center" vertical="center" wrapText="1"/>
    </xf>
    <xf numFmtId="0" fontId="25" fillId="5" borderId="105" xfId="0" applyFont="1" applyFill="1" applyBorder="1" applyAlignment="1">
      <alignment horizontal="center" vertical="center" wrapText="1"/>
    </xf>
    <xf numFmtId="0" fontId="25" fillId="5" borderId="72" xfId="0" applyFont="1" applyFill="1" applyBorder="1" applyAlignment="1">
      <alignment horizontal="center" vertical="center"/>
    </xf>
    <xf numFmtId="0" fontId="15" fillId="3" borderId="156" xfId="0" applyFont="1" applyFill="1" applyBorder="1" applyAlignment="1">
      <alignment horizontal="left" vertical="center" wrapText="1"/>
    </xf>
    <xf numFmtId="0" fontId="4" fillId="3" borderId="11" xfId="0" applyFont="1" applyFill="1" applyBorder="1" applyAlignment="1">
      <alignment horizontal="center" wrapText="1"/>
    </xf>
    <xf numFmtId="0" fontId="12" fillId="0" borderId="173" xfId="0" applyFont="1" applyBorder="1" applyAlignment="1">
      <alignment horizontal="center" vertical="center"/>
    </xf>
    <xf numFmtId="0" fontId="0" fillId="2" borderId="174" xfId="0" applyFill="1" applyBorder="1" applyAlignment="1">
      <alignment horizontal="center" vertical="center"/>
    </xf>
    <xf numFmtId="0" fontId="0" fillId="2" borderId="175" xfId="0" applyFill="1" applyBorder="1" applyAlignment="1">
      <alignment horizontal="center" vertical="center"/>
    </xf>
    <xf numFmtId="0" fontId="0" fillId="2" borderId="176" xfId="0" applyFill="1" applyBorder="1" applyAlignment="1">
      <alignment horizontal="center" vertical="center"/>
    </xf>
    <xf numFmtId="0" fontId="0" fillId="9" borderId="174" xfId="0" applyFill="1" applyBorder="1" applyAlignment="1">
      <alignment horizontal="center" vertical="center"/>
    </xf>
    <xf numFmtId="0" fontId="0" fillId="9" borderId="175" xfId="0" applyFill="1" applyBorder="1" applyAlignment="1">
      <alignment horizontal="center" vertical="center"/>
    </xf>
    <xf numFmtId="0" fontId="0" fillId="9" borderId="176" xfId="0" applyFill="1" applyBorder="1" applyAlignment="1">
      <alignment horizontal="center" vertical="center"/>
    </xf>
    <xf numFmtId="0" fontId="0" fillId="2" borderId="174" xfId="0" applyFill="1" applyBorder="1" applyAlignment="1">
      <alignment horizontal="center"/>
    </xf>
    <xf numFmtId="0" fontId="0" fillId="2" borderId="175" xfId="0" applyFill="1" applyBorder="1" applyAlignment="1">
      <alignment horizontal="center"/>
    </xf>
    <xf numFmtId="0" fontId="0" fillId="2" borderId="176" xfId="0" applyFill="1" applyBorder="1" applyAlignment="1">
      <alignment horizontal="center"/>
    </xf>
    <xf numFmtId="0" fontId="12" fillId="0" borderId="174" xfId="0" applyFont="1" applyBorder="1" applyAlignment="1">
      <alignment horizontal="center" vertical="center"/>
    </xf>
    <xf numFmtId="0" fontId="12" fillId="0" borderId="176" xfId="0" applyFont="1" applyBorder="1" applyAlignment="1">
      <alignment horizontal="center" vertical="center"/>
    </xf>
    <xf numFmtId="0" fontId="12" fillId="0" borderId="181" xfId="0" applyFont="1" applyBorder="1" applyAlignment="1">
      <alignment horizontal="center" vertical="center"/>
    </xf>
    <xf numFmtId="0" fontId="12" fillId="0" borderId="182" xfId="0" applyFont="1" applyBorder="1" applyAlignment="1">
      <alignment horizontal="center" vertical="center"/>
    </xf>
    <xf numFmtId="0" fontId="12" fillId="0" borderId="179" xfId="0" applyFont="1" applyBorder="1" applyAlignment="1">
      <alignment horizontal="center" vertical="center"/>
    </xf>
    <xf numFmtId="0" fontId="12" fillId="0" borderId="180" xfId="0" applyFont="1" applyBorder="1" applyAlignment="1">
      <alignment horizontal="center" vertical="center"/>
    </xf>
    <xf numFmtId="44" fontId="0" fillId="2" borderId="174" xfId="0" applyNumberFormat="1" applyFill="1" applyBorder="1" applyAlignment="1">
      <alignment horizontal="center" vertical="center"/>
    </xf>
    <xf numFmtId="0" fontId="12" fillId="0" borderId="177" xfId="0" applyFont="1" applyBorder="1" applyAlignment="1">
      <alignment horizontal="center" vertical="center"/>
    </xf>
    <xf numFmtId="0" fontId="12" fillId="0" borderId="183" xfId="0" applyFont="1" applyBorder="1" applyAlignment="1">
      <alignment horizontal="center" vertical="center"/>
    </xf>
    <xf numFmtId="0" fontId="12" fillId="0" borderId="178" xfId="0" applyFont="1" applyBorder="1" applyAlignment="1">
      <alignment horizontal="center" vertical="center"/>
    </xf>
    <xf numFmtId="0" fontId="12" fillId="0" borderId="177" xfId="0" applyFont="1" applyBorder="1" applyAlignment="1">
      <alignment horizontal="center" vertical="center" wrapText="1"/>
    </xf>
    <xf numFmtId="0" fontId="12" fillId="0" borderId="183" xfId="0" applyFont="1" applyBorder="1" applyAlignment="1">
      <alignment horizontal="center" vertical="center" wrapText="1"/>
    </xf>
    <xf numFmtId="0" fontId="12" fillId="0" borderId="178" xfId="0" applyFont="1" applyBorder="1" applyAlignment="1">
      <alignment horizontal="center" vertical="center" wrapText="1"/>
    </xf>
    <xf numFmtId="44" fontId="0" fillId="14" borderId="174" xfId="0" applyNumberFormat="1" applyFill="1" applyBorder="1" applyAlignment="1">
      <alignment horizontal="center" vertical="center"/>
    </xf>
    <xf numFmtId="0" fontId="0" fillId="14" borderId="175" xfId="0" applyFill="1" applyBorder="1" applyAlignment="1">
      <alignment horizontal="center" vertical="center"/>
    </xf>
    <xf numFmtId="0" fontId="0" fillId="14" borderId="176" xfId="0" applyFill="1" applyBorder="1" applyAlignment="1">
      <alignment horizontal="center" vertical="center"/>
    </xf>
  </cellXfs>
  <cellStyles count="6">
    <cellStyle name="Hipervínculo" xfId="5" builtinId="8"/>
    <cellStyle name="Millares" xfId="1" builtinId="3"/>
    <cellStyle name="Moneda" xfId="2" builtinId="4"/>
    <cellStyle name="Normal" xfId="0" builtinId="0"/>
    <cellStyle name="Normal 2" xfId="4" xr:uid="{00000000-0005-0000-0000-000004000000}"/>
    <cellStyle name="Porcentaje" xfId="3" builtinId="5"/>
  </cellStyles>
  <dxfs count="0"/>
  <tableStyles count="0" defaultTableStyle="TableStyleMedium2" defaultPivotStyle="PivotStyleLight16"/>
  <colors>
    <mruColors>
      <color rgb="FFFF9900"/>
      <color rgb="FFFF9999"/>
      <color rgb="FFFF0066"/>
      <color rgb="FFFFA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Importe a ingresar vía tasas OPCION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236-4315-A390-25A7B78EE7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236-4315-A390-25A7B78EE7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236-4315-A390-25A7B78EE709}"/>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ES"/>
              </a:p>
            </c:txPr>
            <c:dLblPos val="outEnd"/>
            <c:showLegendKey val="0"/>
            <c:showVal val="0"/>
            <c:showCatName val="0"/>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('DATOS GENERALES-DATU OROKORRAK'!$A$44,'DATOS GENERALES-DATU OROKORRAK'!$C$44:$D$44)</c:f>
              <c:strCache>
                <c:ptCount val="3"/>
                <c:pt idx="0">
                  <c:v>Etxebizitzak
Viviendas</c:v>
                </c:pt>
                <c:pt idx="1">
                  <c:v>Industria
Industria</c:v>
                </c:pt>
                <c:pt idx="2">
                  <c:v>Zerbitzuak
Servicios</c:v>
                </c:pt>
              </c:strCache>
            </c:strRef>
          </c:cat>
          <c:val>
            <c:numRef>
              <c:f>('DATOS GENERALES-DATU OROKORRAK'!$A$45,'DATOS GENERALES-DATU OROKORRAK'!$C$45:$D$45)</c:f>
              <c:numCache>
                <c:formatCode>_("€"* #,##0.00_);_("€"* \(#,##0.00\);_("€"* "-"??_);_(@_)</c:formatCode>
                <c:ptCount val="3"/>
                <c:pt idx="0">
                  <c:v>0</c:v>
                </c:pt>
                <c:pt idx="1">
                  <c:v>0</c:v>
                </c:pt>
                <c:pt idx="2">
                  <c:v>0</c:v>
                </c:pt>
              </c:numCache>
            </c:numRef>
          </c:val>
          <c:extLst>
            <c:ext xmlns:c16="http://schemas.microsoft.com/office/drawing/2014/chart" uri="{C3380CC4-5D6E-409C-BE32-E72D297353CC}">
              <c16:uniqueId val="{00000006-9236-4315-A390-25A7B78EE70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Distribución de personas usuarias</a:t>
            </a:r>
          </a:p>
          <a:p>
            <a:pPr>
              <a:defRPr/>
            </a:pPr>
            <a:r>
              <a:rPr lang="es-ES"/>
              <a:t>Erabiltzaileen banaketa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06D-4A7D-871F-451A534C3AA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06D-4A7D-871F-451A534C3AA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06D-4A7D-871F-451A534C3AAF}"/>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ES"/>
              </a:p>
            </c:txPr>
            <c:dLblPos val="outEnd"/>
            <c:showLegendKey val="0"/>
            <c:showVal val="0"/>
            <c:showCatName val="0"/>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Lit>
              <c:ptCount val="3"/>
              <c:pt idx="0">
                <c:v>Viviendas</c:v>
              </c:pt>
              <c:pt idx="1">
                <c:v>Industria</c:v>
              </c:pt>
              <c:pt idx="2">
                <c:v>Servicios</c:v>
              </c:pt>
            </c:strLit>
          </c:cat>
          <c:val>
            <c:numLit>
              <c:formatCode>General</c:formatCode>
              <c:ptCount val="3"/>
              <c:pt idx="0">
                <c:v>0.86743515850144093</c:v>
              </c:pt>
              <c:pt idx="1">
                <c:v>4.398604580615805E-3</c:v>
              </c:pt>
              <c:pt idx="2">
                <c:v>0.12816623691794327</c:v>
              </c:pt>
            </c:numLit>
          </c:val>
          <c:extLst>
            <c:ext xmlns:c16="http://schemas.microsoft.com/office/drawing/2014/chart" uri="{C3380CC4-5D6E-409C-BE32-E72D297353CC}">
              <c16:uniqueId val="{00000006-B06D-4A7D-871F-451A534C3AAF}"/>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Importe a ingresar</a:t>
            </a:r>
            <a:r>
              <a:rPr lang="es-ES" baseline="0"/>
              <a:t> via tasas OPCION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05-4B91-98FB-99A891498AA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1A05-4B91-98FB-99A891498AA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DDD-4CAB-8F55-FB128849EE3A}"/>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ES"/>
              </a:p>
            </c:txPr>
            <c:dLblPos val="outEnd"/>
            <c:showLegendKey val="0"/>
            <c:showVal val="0"/>
            <c:showCatName val="0"/>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'DATOS GENERALES-DATU OROKORRAK'!$F$44:$I$44</c15:sqref>
                  </c15:fullRef>
                </c:ext>
              </c:extLst>
              <c:f>('DATOS GENERALES-DATU OROKORRAK'!$F$44,'DATOS GENERALES-DATU OROKORRAK'!$H$44:$I$44)</c:f>
              <c:strCache>
                <c:ptCount val="3"/>
                <c:pt idx="0">
                  <c:v>Etxebizitzak
Viviendas</c:v>
                </c:pt>
                <c:pt idx="1">
                  <c:v>Industria
Industria</c:v>
                </c:pt>
                <c:pt idx="2">
                  <c:v>Zerbitzuak
Servicios</c:v>
                </c:pt>
              </c:strCache>
            </c:strRef>
          </c:cat>
          <c:val>
            <c:numRef>
              <c:extLst>
                <c:ext xmlns:c15="http://schemas.microsoft.com/office/drawing/2012/chart" uri="{02D57815-91ED-43cb-92C2-25804820EDAC}">
                  <c15:fullRef>
                    <c15:sqref>'DATOS GENERALES-DATU OROKORRAK'!$F$45:$I$45</c15:sqref>
                  </c15:fullRef>
                </c:ext>
              </c:extLst>
              <c:f>('DATOS GENERALES-DATU OROKORRAK'!$F$45,'DATOS GENERALES-DATU OROKORRAK'!$H$45:$I$45)</c:f>
              <c:numCache>
                <c:formatCode>_("€"* #,##0.00_);_("€"* \(#,##0.00\);_("€"* "-"??_);_(@_)</c:formatCode>
                <c:ptCount val="3"/>
                <c:pt idx="0">
                  <c:v>0</c:v>
                </c:pt>
                <c:pt idx="1">
                  <c:v>0</c:v>
                </c:pt>
                <c:pt idx="2">
                  <c:v>0</c:v>
                </c:pt>
              </c:numCache>
            </c:numRef>
          </c:val>
          <c:extLst>
            <c:ext xmlns:c15="http://schemas.microsoft.com/office/drawing/2012/chart" uri="{02D57815-91ED-43cb-92C2-25804820EDAC}">
              <c15:categoryFilterExceptions>
                <c15:categoryFilterException>
                  <c15:sqref>'DATOS GENERALES-DATU OROKORRAK'!$G$45</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1A05-4B91-98FB-99A891498AA5}"/>
            </c:ext>
          </c:extLst>
        </c:ser>
        <c:dLbls>
          <c:showLegendKey val="0"/>
          <c:showVal val="0"/>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Importe a ingresar via tasas OPCION 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BC5-4FE8-B9E3-2FF4EA1C16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5BC5-4FE8-B9E3-2FF4EA1C16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8AA-4574-B43F-EA600E9D71CF}"/>
              </c:ext>
            </c:extLst>
          </c:dPt>
          <c:dLbls>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ES"/>
              </a:p>
            </c:txPr>
            <c:dLblPos val="outEnd"/>
            <c:showLegendKey val="0"/>
            <c:showVal val="0"/>
            <c:showCatName val="0"/>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c:ext xmlns:c15="http://schemas.microsoft.com/office/drawing/2012/chart" uri="{02D57815-91ED-43cb-92C2-25804820EDAC}">
                  <c15:fullRef>
                    <c15:sqref>'DATOS GENERALES-DATU OROKORRAK'!$K$44:$N$44</c15:sqref>
                  </c15:fullRef>
                </c:ext>
              </c:extLst>
              <c:f>('DATOS GENERALES-DATU OROKORRAK'!$K$44,'DATOS GENERALES-DATU OROKORRAK'!$M$44:$N$44)</c:f>
              <c:strCache>
                <c:ptCount val="3"/>
                <c:pt idx="0">
                  <c:v>Etxebizitzak
Viviendas</c:v>
                </c:pt>
                <c:pt idx="1">
                  <c:v>Industria
Industria</c:v>
                </c:pt>
                <c:pt idx="2">
                  <c:v>Zerbitzuak
Servicios</c:v>
                </c:pt>
              </c:strCache>
            </c:strRef>
          </c:cat>
          <c:val>
            <c:numRef>
              <c:extLst>
                <c:ext xmlns:c15="http://schemas.microsoft.com/office/drawing/2012/chart" uri="{02D57815-91ED-43cb-92C2-25804820EDAC}">
                  <c15:fullRef>
                    <c15:sqref>'DATOS GENERALES-DATU OROKORRAK'!$K$45:$N$45</c15:sqref>
                  </c15:fullRef>
                </c:ext>
              </c:extLst>
              <c:f>('DATOS GENERALES-DATU OROKORRAK'!$K$45,'DATOS GENERALES-DATU OROKORRAK'!$M$45:$N$45)</c:f>
              <c:numCache>
                <c:formatCode>_("€"* #,##0.00_);_("€"* \(#,##0.00\);_("€"* "-"??_);_(@_)</c:formatCode>
                <c:ptCount val="3"/>
                <c:pt idx="0">
                  <c:v>0</c:v>
                </c:pt>
                <c:pt idx="1">
                  <c:v>0</c:v>
                </c:pt>
                <c:pt idx="2">
                  <c:v>0</c:v>
                </c:pt>
              </c:numCache>
            </c:numRef>
          </c:val>
          <c:extLst>
            <c:ext xmlns:c15="http://schemas.microsoft.com/office/drawing/2012/chart" uri="{02D57815-91ED-43cb-92C2-25804820EDAC}">
              <c15:categoryFilterExceptions>
                <c15:categoryFilterException>
                  <c15:sqref>'DATOS GENERALES-DATU OROKORRAK'!$L$45</c15:sqref>
                  <c15:spPr xmlns:c15="http://schemas.microsoft.com/office/drawing/2012/chart">
                    <a:solidFill>
                      <a:schemeClr val="accent2"/>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6-5BC5-4FE8-B9E3-2FF4EA1C1637}"/>
            </c:ext>
          </c:extLst>
        </c:ser>
        <c:dLbls>
          <c:dLblPos val="bestFit"/>
          <c:showLegendKey val="0"/>
          <c:showVal val="1"/>
          <c:showCatName val="0"/>
          <c:showSerName val="0"/>
          <c:showPercent val="0"/>
          <c:showBubbleSize val="0"/>
          <c:showLeaderLines val="0"/>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4210D8A-14E9-4B24-8120-CE76B5044D10}"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endParaRPr lang="es-ES"/>
        </a:p>
      </dgm:t>
    </dgm:pt>
    <dgm:pt modelId="{D2F9D21E-D96A-4172-88AD-4F33E45E11F9}">
      <dgm:prSet phldrT="[Texto]" custT="1"/>
      <dgm:spPr/>
      <dgm:t>
        <a:bodyPr/>
        <a:lstStyle/>
        <a:p>
          <a:r>
            <a:rPr lang="es-ES" sz="1100"/>
            <a:t>Tasa</a:t>
          </a:r>
        </a:p>
      </dgm:t>
    </dgm:pt>
    <dgm:pt modelId="{A51908A4-3D45-49DE-BDBD-77F50E9A851B}" type="parTrans" cxnId="{8C9831B3-634C-4899-8BC4-B4CAEA814EBA}">
      <dgm:prSet/>
      <dgm:spPr/>
      <dgm:t>
        <a:bodyPr/>
        <a:lstStyle/>
        <a:p>
          <a:endParaRPr lang="es-ES" sz="1100"/>
        </a:p>
      </dgm:t>
    </dgm:pt>
    <dgm:pt modelId="{DBEE88A8-2FEA-498F-AA85-D49F85AECF72}" type="sibTrans" cxnId="{8C9831B3-634C-4899-8BC4-B4CAEA814EBA}">
      <dgm:prSet/>
      <dgm:spPr/>
      <dgm:t>
        <a:bodyPr/>
        <a:lstStyle/>
        <a:p>
          <a:endParaRPr lang="es-ES" sz="1100"/>
        </a:p>
      </dgm:t>
    </dgm:pt>
    <dgm:pt modelId="{470551D2-A989-4BEE-949B-DBC98156C429}">
      <dgm:prSet phldrT="[Texto]" custT="1"/>
      <dgm:spPr/>
      <dgm:t>
        <a:bodyPr/>
        <a:lstStyle/>
        <a:p>
          <a:r>
            <a:rPr lang="es-ES" sz="1100" i="1">
              <a:solidFill>
                <a:srgbClr val="0070C0"/>
              </a:solidFill>
            </a:rPr>
            <a:t>Alde finkoa</a:t>
          </a:r>
        </a:p>
        <a:p>
          <a:r>
            <a:rPr lang="es-ES" sz="1100"/>
            <a:t>Parte fija</a:t>
          </a:r>
        </a:p>
      </dgm:t>
    </dgm:pt>
    <dgm:pt modelId="{748E4155-9E6A-455D-AA72-53FDFDF97959}" type="parTrans" cxnId="{318DCD44-19EB-4CF9-81C6-0902FE8F71ED}">
      <dgm:prSet/>
      <dgm:spPr/>
      <dgm:t>
        <a:bodyPr/>
        <a:lstStyle/>
        <a:p>
          <a:endParaRPr lang="es-ES" sz="1100"/>
        </a:p>
      </dgm:t>
    </dgm:pt>
    <dgm:pt modelId="{250013A5-36B7-4245-A162-047A4AA7A54D}" type="sibTrans" cxnId="{318DCD44-19EB-4CF9-81C6-0902FE8F71ED}">
      <dgm:prSet/>
      <dgm:spPr/>
      <dgm:t>
        <a:bodyPr/>
        <a:lstStyle/>
        <a:p>
          <a:endParaRPr lang="es-ES" sz="1100"/>
        </a:p>
      </dgm:t>
    </dgm:pt>
    <dgm:pt modelId="{537114A9-9AAD-4CBF-8072-4FABC33E9BC5}">
      <dgm:prSet phldrT="[Texto]" custT="1"/>
      <dgm:spPr/>
      <dgm:t>
        <a:bodyPr/>
        <a:lstStyle/>
        <a:p>
          <a:r>
            <a:rPr lang="es-ES" sz="1100" i="1">
              <a:solidFill>
                <a:srgbClr val="0070C0"/>
              </a:solidFill>
            </a:rPr>
            <a:t>Alde bereizgarria (parametro objektiboak)</a:t>
          </a:r>
        </a:p>
        <a:p>
          <a:r>
            <a:rPr lang="es-ES" sz="1100"/>
            <a:t>Parte individualizada (parámetros objetivos)</a:t>
          </a:r>
        </a:p>
      </dgm:t>
    </dgm:pt>
    <dgm:pt modelId="{3C0756CC-C40A-4191-A6B1-91F3514D2C3D}" type="parTrans" cxnId="{58933988-F0AF-4272-94B4-AE7F6E82E91E}">
      <dgm:prSet/>
      <dgm:spPr/>
      <dgm:t>
        <a:bodyPr/>
        <a:lstStyle/>
        <a:p>
          <a:endParaRPr lang="es-ES" sz="1100"/>
        </a:p>
      </dgm:t>
    </dgm:pt>
    <dgm:pt modelId="{40148867-E751-4EAD-BC54-39BC81412821}" type="sibTrans" cxnId="{58933988-F0AF-4272-94B4-AE7F6E82E91E}">
      <dgm:prSet/>
      <dgm:spPr/>
      <dgm:t>
        <a:bodyPr/>
        <a:lstStyle/>
        <a:p>
          <a:endParaRPr lang="es-ES" sz="1100"/>
        </a:p>
      </dgm:t>
    </dgm:pt>
    <dgm:pt modelId="{9EC7C682-D6D5-425F-A05A-F3894FC4B0C5}">
      <dgm:prSet phldrT="[Texto]" custT="1"/>
      <dgm:spPr/>
      <dgm:t>
        <a:bodyPr/>
        <a:lstStyle/>
        <a:p>
          <a:r>
            <a:rPr lang="es-ES" sz="1100" i="1">
              <a:solidFill>
                <a:srgbClr val="0070C0"/>
              </a:solidFill>
            </a:rPr>
            <a:t>Kuota aldagarria (hondakin sorketa) </a:t>
          </a:r>
        </a:p>
        <a:p>
          <a:r>
            <a:rPr lang="es-ES" sz="1100" i="0"/>
            <a:t>Cuota variable (generación de residuos)</a:t>
          </a:r>
          <a:endParaRPr lang="es-ES" sz="1100"/>
        </a:p>
      </dgm:t>
    </dgm:pt>
    <dgm:pt modelId="{41FD8417-6A03-4DF1-8950-40FCF4906F6C}" type="parTrans" cxnId="{61A7B6D7-9848-45F1-A2F3-E5C4F7D80D44}">
      <dgm:prSet/>
      <dgm:spPr/>
      <dgm:t>
        <a:bodyPr/>
        <a:lstStyle/>
        <a:p>
          <a:endParaRPr lang="es-ES" sz="1100"/>
        </a:p>
      </dgm:t>
    </dgm:pt>
    <dgm:pt modelId="{8FCDEEA5-E672-4BB9-9D4F-586FB53F1F61}" type="sibTrans" cxnId="{61A7B6D7-9848-45F1-A2F3-E5C4F7D80D44}">
      <dgm:prSet/>
      <dgm:spPr/>
      <dgm:t>
        <a:bodyPr/>
        <a:lstStyle/>
        <a:p>
          <a:endParaRPr lang="es-ES" sz="1100"/>
        </a:p>
      </dgm:t>
    </dgm:pt>
    <dgm:pt modelId="{0FFC372A-8290-461D-BF84-C723A9ED1CCE}">
      <dgm:prSet phldrT="[Texto]" custT="1"/>
      <dgm:spPr/>
      <dgm:t>
        <a:bodyPr/>
        <a:lstStyle/>
        <a:p>
          <a:r>
            <a:rPr lang="es-ES" sz="1100" i="1">
              <a:solidFill>
                <a:srgbClr val="0070C0"/>
              </a:solidFill>
            </a:rPr>
            <a:t>Oinarrizko kuota</a:t>
          </a:r>
        </a:p>
        <a:p>
          <a:r>
            <a:rPr lang="es-ES" sz="1100" i="0">
              <a:solidFill>
                <a:sysClr val="windowText" lastClr="000000"/>
              </a:solidFill>
            </a:rPr>
            <a:t>Cuota básica</a:t>
          </a:r>
        </a:p>
      </dgm:t>
    </dgm:pt>
    <dgm:pt modelId="{CAC54B7B-4B6D-40D5-86E2-D6666C5B08A3}" type="parTrans" cxnId="{343F75A3-072B-4440-B50B-D8FF68ABB325}">
      <dgm:prSet/>
      <dgm:spPr/>
      <dgm:t>
        <a:bodyPr/>
        <a:lstStyle/>
        <a:p>
          <a:endParaRPr lang="es-ES" sz="1100"/>
        </a:p>
      </dgm:t>
    </dgm:pt>
    <dgm:pt modelId="{975056DB-2043-4FD3-AD3C-240E72DAACC8}" type="sibTrans" cxnId="{343F75A3-072B-4440-B50B-D8FF68ABB325}">
      <dgm:prSet/>
      <dgm:spPr/>
      <dgm:t>
        <a:bodyPr/>
        <a:lstStyle/>
        <a:p>
          <a:endParaRPr lang="es-ES" sz="1100"/>
        </a:p>
      </dgm:t>
    </dgm:pt>
    <dgm:pt modelId="{077B086C-1290-46C0-BEA2-8696EEABCD68}" type="pres">
      <dgm:prSet presAssocID="{44210D8A-14E9-4B24-8120-CE76B5044D10}" presName="hierChild1" presStyleCnt="0">
        <dgm:presLayoutVars>
          <dgm:chPref val="1"/>
          <dgm:dir/>
          <dgm:animOne val="branch"/>
          <dgm:animLvl val="lvl"/>
          <dgm:resizeHandles/>
        </dgm:presLayoutVars>
      </dgm:prSet>
      <dgm:spPr/>
    </dgm:pt>
    <dgm:pt modelId="{FB43342B-1ECE-455C-9C57-967654B51477}" type="pres">
      <dgm:prSet presAssocID="{D2F9D21E-D96A-4172-88AD-4F33E45E11F9}" presName="hierRoot1" presStyleCnt="0"/>
      <dgm:spPr/>
    </dgm:pt>
    <dgm:pt modelId="{15E414AC-5B6D-4872-AF9A-42DEF511E573}" type="pres">
      <dgm:prSet presAssocID="{D2F9D21E-D96A-4172-88AD-4F33E45E11F9}" presName="composite" presStyleCnt="0"/>
      <dgm:spPr/>
    </dgm:pt>
    <dgm:pt modelId="{4D6E83BE-F9FE-4BF1-AF97-5883F56E6F2E}" type="pres">
      <dgm:prSet presAssocID="{D2F9D21E-D96A-4172-88AD-4F33E45E11F9}" presName="background" presStyleLbl="node0" presStyleIdx="0" presStyleCnt="1"/>
      <dgm:spPr/>
    </dgm:pt>
    <dgm:pt modelId="{09582DED-8E90-4676-8941-19EB1C60E35F}" type="pres">
      <dgm:prSet presAssocID="{D2F9D21E-D96A-4172-88AD-4F33E45E11F9}" presName="text" presStyleLbl="fgAcc0" presStyleIdx="0" presStyleCnt="1">
        <dgm:presLayoutVars>
          <dgm:chPref val="3"/>
        </dgm:presLayoutVars>
      </dgm:prSet>
      <dgm:spPr/>
    </dgm:pt>
    <dgm:pt modelId="{2FB4BB2B-396A-47B4-8D41-B04589880184}" type="pres">
      <dgm:prSet presAssocID="{D2F9D21E-D96A-4172-88AD-4F33E45E11F9}" presName="hierChild2" presStyleCnt="0"/>
      <dgm:spPr/>
    </dgm:pt>
    <dgm:pt modelId="{B1F41957-4777-4AAF-8E38-E0B4A6EE60CF}" type="pres">
      <dgm:prSet presAssocID="{CAC54B7B-4B6D-40D5-86E2-D6666C5B08A3}" presName="Name10" presStyleLbl="parChTrans1D2" presStyleIdx="0" presStyleCnt="2"/>
      <dgm:spPr/>
    </dgm:pt>
    <dgm:pt modelId="{900F4BF8-8A5B-4CEA-A9F0-7A2F590A1F25}" type="pres">
      <dgm:prSet presAssocID="{0FFC372A-8290-461D-BF84-C723A9ED1CCE}" presName="hierRoot2" presStyleCnt="0"/>
      <dgm:spPr/>
    </dgm:pt>
    <dgm:pt modelId="{F8212AFE-277C-4C36-B784-BB7ECBC0BBF9}" type="pres">
      <dgm:prSet presAssocID="{0FFC372A-8290-461D-BF84-C723A9ED1CCE}" presName="composite2" presStyleCnt="0"/>
      <dgm:spPr/>
    </dgm:pt>
    <dgm:pt modelId="{A00ED003-7561-4680-B703-64265ED6606D}" type="pres">
      <dgm:prSet presAssocID="{0FFC372A-8290-461D-BF84-C723A9ED1CCE}" presName="background2" presStyleLbl="node2" presStyleIdx="0" presStyleCnt="2"/>
      <dgm:spPr/>
    </dgm:pt>
    <dgm:pt modelId="{94539AF0-AAE1-4674-B36A-524E43F68D7D}" type="pres">
      <dgm:prSet presAssocID="{0FFC372A-8290-461D-BF84-C723A9ED1CCE}" presName="text2" presStyleLbl="fgAcc2" presStyleIdx="0" presStyleCnt="2">
        <dgm:presLayoutVars>
          <dgm:chPref val="3"/>
        </dgm:presLayoutVars>
      </dgm:prSet>
      <dgm:spPr/>
    </dgm:pt>
    <dgm:pt modelId="{9930AF26-67C3-4694-A5C0-761FF8B84716}" type="pres">
      <dgm:prSet presAssocID="{0FFC372A-8290-461D-BF84-C723A9ED1CCE}" presName="hierChild3" presStyleCnt="0"/>
      <dgm:spPr/>
    </dgm:pt>
    <dgm:pt modelId="{DAD2DFE6-BAFC-4F37-AD50-AC3E5E78A89B}" type="pres">
      <dgm:prSet presAssocID="{748E4155-9E6A-455D-AA72-53FDFDF97959}" presName="Name17" presStyleLbl="parChTrans1D3" presStyleIdx="0" presStyleCnt="2"/>
      <dgm:spPr/>
    </dgm:pt>
    <dgm:pt modelId="{986910BF-0C44-4FEE-858F-8E573F0609CE}" type="pres">
      <dgm:prSet presAssocID="{470551D2-A989-4BEE-949B-DBC98156C429}" presName="hierRoot3" presStyleCnt="0"/>
      <dgm:spPr/>
    </dgm:pt>
    <dgm:pt modelId="{06156608-226D-42F1-ACE3-9836D8BDEBBA}" type="pres">
      <dgm:prSet presAssocID="{470551D2-A989-4BEE-949B-DBC98156C429}" presName="composite3" presStyleCnt="0"/>
      <dgm:spPr/>
    </dgm:pt>
    <dgm:pt modelId="{B2BE1AA2-F49D-487B-A4D3-1B916166AAF0}" type="pres">
      <dgm:prSet presAssocID="{470551D2-A989-4BEE-949B-DBC98156C429}" presName="background3" presStyleLbl="node3" presStyleIdx="0" presStyleCnt="2"/>
      <dgm:spPr/>
    </dgm:pt>
    <dgm:pt modelId="{BB3F754D-0EC7-4748-BF41-9A9E1EDBD273}" type="pres">
      <dgm:prSet presAssocID="{470551D2-A989-4BEE-949B-DBC98156C429}" presName="text3" presStyleLbl="fgAcc3" presStyleIdx="0" presStyleCnt="2">
        <dgm:presLayoutVars>
          <dgm:chPref val="3"/>
        </dgm:presLayoutVars>
      </dgm:prSet>
      <dgm:spPr/>
    </dgm:pt>
    <dgm:pt modelId="{A88CC18E-1F3D-4254-95F2-64187BFF182C}" type="pres">
      <dgm:prSet presAssocID="{470551D2-A989-4BEE-949B-DBC98156C429}" presName="hierChild4" presStyleCnt="0"/>
      <dgm:spPr/>
    </dgm:pt>
    <dgm:pt modelId="{795A6486-E038-4047-B5B4-F15B74F13447}" type="pres">
      <dgm:prSet presAssocID="{3C0756CC-C40A-4191-A6B1-91F3514D2C3D}" presName="Name17" presStyleLbl="parChTrans1D3" presStyleIdx="1" presStyleCnt="2"/>
      <dgm:spPr/>
    </dgm:pt>
    <dgm:pt modelId="{6818F2CC-A969-49E3-9B53-78210D6B2B48}" type="pres">
      <dgm:prSet presAssocID="{537114A9-9AAD-4CBF-8072-4FABC33E9BC5}" presName="hierRoot3" presStyleCnt="0"/>
      <dgm:spPr/>
    </dgm:pt>
    <dgm:pt modelId="{2ACF1EAF-E213-40EC-962C-09D499C3C53B}" type="pres">
      <dgm:prSet presAssocID="{537114A9-9AAD-4CBF-8072-4FABC33E9BC5}" presName="composite3" presStyleCnt="0"/>
      <dgm:spPr/>
    </dgm:pt>
    <dgm:pt modelId="{32FC9B37-7E9D-4BE3-B132-F832BB906FD4}" type="pres">
      <dgm:prSet presAssocID="{537114A9-9AAD-4CBF-8072-4FABC33E9BC5}" presName="background3" presStyleLbl="node3" presStyleIdx="1" presStyleCnt="2"/>
      <dgm:spPr/>
    </dgm:pt>
    <dgm:pt modelId="{870953B8-FD0D-4501-A284-4218B4216679}" type="pres">
      <dgm:prSet presAssocID="{537114A9-9AAD-4CBF-8072-4FABC33E9BC5}" presName="text3" presStyleLbl="fgAcc3" presStyleIdx="1" presStyleCnt="2">
        <dgm:presLayoutVars>
          <dgm:chPref val="3"/>
        </dgm:presLayoutVars>
      </dgm:prSet>
      <dgm:spPr/>
    </dgm:pt>
    <dgm:pt modelId="{16A44A68-CD72-4BA9-A75A-37B20A684BD2}" type="pres">
      <dgm:prSet presAssocID="{537114A9-9AAD-4CBF-8072-4FABC33E9BC5}" presName="hierChild4" presStyleCnt="0"/>
      <dgm:spPr/>
    </dgm:pt>
    <dgm:pt modelId="{977AB8F2-60F4-4B28-BD96-2DD7739AE0B0}" type="pres">
      <dgm:prSet presAssocID="{41FD8417-6A03-4DF1-8950-40FCF4906F6C}" presName="Name10" presStyleLbl="parChTrans1D2" presStyleIdx="1" presStyleCnt="2"/>
      <dgm:spPr/>
    </dgm:pt>
    <dgm:pt modelId="{5E107D83-5E0B-43BD-B227-914C85AA8458}" type="pres">
      <dgm:prSet presAssocID="{9EC7C682-D6D5-425F-A05A-F3894FC4B0C5}" presName="hierRoot2" presStyleCnt="0"/>
      <dgm:spPr/>
    </dgm:pt>
    <dgm:pt modelId="{18F183AD-C4FC-42BA-AF1C-CF263EBB39C3}" type="pres">
      <dgm:prSet presAssocID="{9EC7C682-D6D5-425F-A05A-F3894FC4B0C5}" presName="composite2" presStyleCnt="0"/>
      <dgm:spPr/>
    </dgm:pt>
    <dgm:pt modelId="{2BB1EC3A-07C5-41D3-90B3-25A8F17764F5}" type="pres">
      <dgm:prSet presAssocID="{9EC7C682-D6D5-425F-A05A-F3894FC4B0C5}" presName="background2" presStyleLbl="node2" presStyleIdx="1" presStyleCnt="2"/>
      <dgm:spPr/>
    </dgm:pt>
    <dgm:pt modelId="{CA0C9C7E-3979-4546-B042-11A1CB135A96}" type="pres">
      <dgm:prSet presAssocID="{9EC7C682-D6D5-425F-A05A-F3894FC4B0C5}" presName="text2" presStyleLbl="fgAcc2" presStyleIdx="1" presStyleCnt="2">
        <dgm:presLayoutVars>
          <dgm:chPref val="3"/>
        </dgm:presLayoutVars>
      </dgm:prSet>
      <dgm:spPr/>
    </dgm:pt>
    <dgm:pt modelId="{9F536E6C-1FCC-4B9A-81FE-AD8815878787}" type="pres">
      <dgm:prSet presAssocID="{9EC7C682-D6D5-425F-A05A-F3894FC4B0C5}" presName="hierChild3" presStyleCnt="0"/>
      <dgm:spPr/>
    </dgm:pt>
  </dgm:ptLst>
  <dgm:cxnLst>
    <dgm:cxn modelId="{B87ECE05-DD09-4073-AE5D-E057810DAC36}" type="presOf" srcId="{CAC54B7B-4B6D-40D5-86E2-D6666C5B08A3}" destId="{B1F41957-4777-4AAF-8E38-E0B4A6EE60CF}" srcOrd="0" destOrd="0" presId="urn:microsoft.com/office/officeart/2005/8/layout/hierarchy1"/>
    <dgm:cxn modelId="{CB5E0318-555A-489B-AF45-C23B4479C517}" type="presOf" srcId="{9EC7C682-D6D5-425F-A05A-F3894FC4B0C5}" destId="{CA0C9C7E-3979-4546-B042-11A1CB135A96}" srcOrd="0" destOrd="0" presId="urn:microsoft.com/office/officeart/2005/8/layout/hierarchy1"/>
    <dgm:cxn modelId="{2BF7362B-3579-4875-851B-779CD448394D}" type="presOf" srcId="{41FD8417-6A03-4DF1-8950-40FCF4906F6C}" destId="{977AB8F2-60F4-4B28-BD96-2DD7739AE0B0}" srcOrd="0" destOrd="0" presId="urn:microsoft.com/office/officeart/2005/8/layout/hierarchy1"/>
    <dgm:cxn modelId="{C3743C2F-5AF1-4283-8F55-FBCD53629E48}" type="presOf" srcId="{748E4155-9E6A-455D-AA72-53FDFDF97959}" destId="{DAD2DFE6-BAFC-4F37-AD50-AC3E5E78A89B}" srcOrd="0" destOrd="0" presId="urn:microsoft.com/office/officeart/2005/8/layout/hierarchy1"/>
    <dgm:cxn modelId="{4420E93D-BA72-4863-BC3C-BF5E2B46DD7E}" type="presOf" srcId="{470551D2-A989-4BEE-949B-DBC98156C429}" destId="{BB3F754D-0EC7-4748-BF41-9A9E1EDBD273}" srcOrd="0" destOrd="0" presId="urn:microsoft.com/office/officeart/2005/8/layout/hierarchy1"/>
    <dgm:cxn modelId="{318DCD44-19EB-4CF9-81C6-0902FE8F71ED}" srcId="{0FFC372A-8290-461D-BF84-C723A9ED1CCE}" destId="{470551D2-A989-4BEE-949B-DBC98156C429}" srcOrd="0" destOrd="0" parTransId="{748E4155-9E6A-455D-AA72-53FDFDF97959}" sibTransId="{250013A5-36B7-4245-A162-047A4AA7A54D}"/>
    <dgm:cxn modelId="{BF91524D-A665-43A4-ADDC-AC05B28C2230}" type="presOf" srcId="{0FFC372A-8290-461D-BF84-C723A9ED1CCE}" destId="{94539AF0-AAE1-4674-B36A-524E43F68D7D}" srcOrd="0" destOrd="0" presId="urn:microsoft.com/office/officeart/2005/8/layout/hierarchy1"/>
    <dgm:cxn modelId="{5459CF59-3DE8-4585-80C1-DBC248E5691C}" type="presOf" srcId="{44210D8A-14E9-4B24-8120-CE76B5044D10}" destId="{077B086C-1290-46C0-BEA2-8696EEABCD68}" srcOrd="0" destOrd="0" presId="urn:microsoft.com/office/officeart/2005/8/layout/hierarchy1"/>
    <dgm:cxn modelId="{58933988-F0AF-4272-94B4-AE7F6E82E91E}" srcId="{0FFC372A-8290-461D-BF84-C723A9ED1CCE}" destId="{537114A9-9AAD-4CBF-8072-4FABC33E9BC5}" srcOrd="1" destOrd="0" parTransId="{3C0756CC-C40A-4191-A6B1-91F3514D2C3D}" sibTransId="{40148867-E751-4EAD-BC54-39BC81412821}"/>
    <dgm:cxn modelId="{343F75A3-072B-4440-B50B-D8FF68ABB325}" srcId="{D2F9D21E-D96A-4172-88AD-4F33E45E11F9}" destId="{0FFC372A-8290-461D-BF84-C723A9ED1CCE}" srcOrd="0" destOrd="0" parTransId="{CAC54B7B-4B6D-40D5-86E2-D6666C5B08A3}" sibTransId="{975056DB-2043-4FD3-AD3C-240E72DAACC8}"/>
    <dgm:cxn modelId="{1B4063A4-713D-4031-8E69-4122CF7951CD}" type="presOf" srcId="{3C0756CC-C40A-4191-A6B1-91F3514D2C3D}" destId="{795A6486-E038-4047-B5B4-F15B74F13447}" srcOrd="0" destOrd="0" presId="urn:microsoft.com/office/officeart/2005/8/layout/hierarchy1"/>
    <dgm:cxn modelId="{8C9831B3-634C-4899-8BC4-B4CAEA814EBA}" srcId="{44210D8A-14E9-4B24-8120-CE76B5044D10}" destId="{D2F9D21E-D96A-4172-88AD-4F33E45E11F9}" srcOrd="0" destOrd="0" parTransId="{A51908A4-3D45-49DE-BDBD-77F50E9A851B}" sibTransId="{DBEE88A8-2FEA-498F-AA85-D49F85AECF72}"/>
    <dgm:cxn modelId="{42853ACE-1010-4C79-8D60-4CF17FA6786F}" type="presOf" srcId="{537114A9-9AAD-4CBF-8072-4FABC33E9BC5}" destId="{870953B8-FD0D-4501-A284-4218B4216679}" srcOrd="0" destOrd="0" presId="urn:microsoft.com/office/officeart/2005/8/layout/hierarchy1"/>
    <dgm:cxn modelId="{61A7B6D7-9848-45F1-A2F3-E5C4F7D80D44}" srcId="{D2F9D21E-D96A-4172-88AD-4F33E45E11F9}" destId="{9EC7C682-D6D5-425F-A05A-F3894FC4B0C5}" srcOrd="1" destOrd="0" parTransId="{41FD8417-6A03-4DF1-8950-40FCF4906F6C}" sibTransId="{8FCDEEA5-E672-4BB9-9D4F-586FB53F1F61}"/>
    <dgm:cxn modelId="{167C86F3-1570-4B60-B2CF-B7EE328AEF48}" type="presOf" srcId="{D2F9D21E-D96A-4172-88AD-4F33E45E11F9}" destId="{09582DED-8E90-4676-8941-19EB1C60E35F}" srcOrd="0" destOrd="0" presId="urn:microsoft.com/office/officeart/2005/8/layout/hierarchy1"/>
    <dgm:cxn modelId="{D6F30472-C3BA-483F-B0C4-860B0CB76E56}" type="presParOf" srcId="{077B086C-1290-46C0-BEA2-8696EEABCD68}" destId="{FB43342B-1ECE-455C-9C57-967654B51477}" srcOrd="0" destOrd="0" presId="urn:microsoft.com/office/officeart/2005/8/layout/hierarchy1"/>
    <dgm:cxn modelId="{4B510325-BBA1-41B1-A39F-FD83B65A26C5}" type="presParOf" srcId="{FB43342B-1ECE-455C-9C57-967654B51477}" destId="{15E414AC-5B6D-4872-AF9A-42DEF511E573}" srcOrd="0" destOrd="0" presId="urn:microsoft.com/office/officeart/2005/8/layout/hierarchy1"/>
    <dgm:cxn modelId="{58B30968-AFC8-4352-BD09-AF36B655B03F}" type="presParOf" srcId="{15E414AC-5B6D-4872-AF9A-42DEF511E573}" destId="{4D6E83BE-F9FE-4BF1-AF97-5883F56E6F2E}" srcOrd="0" destOrd="0" presId="urn:microsoft.com/office/officeart/2005/8/layout/hierarchy1"/>
    <dgm:cxn modelId="{1A0FF34C-19D8-46D4-A298-1FF3BB7A07DB}" type="presParOf" srcId="{15E414AC-5B6D-4872-AF9A-42DEF511E573}" destId="{09582DED-8E90-4676-8941-19EB1C60E35F}" srcOrd="1" destOrd="0" presId="urn:microsoft.com/office/officeart/2005/8/layout/hierarchy1"/>
    <dgm:cxn modelId="{081B85C2-2AA7-4263-80A1-8DEB530FEE8F}" type="presParOf" srcId="{FB43342B-1ECE-455C-9C57-967654B51477}" destId="{2FB4BB2B-396A-47B4-8D41-B04589880184}" srcOrd="1" destOrd="0" presId="urn:microsoft.com/office/officeart/2005/8/layout/hierarchy1"/>
    <dgm:cxn modelId="{B9C62374-FCF5-49C9-875E-8B17733B0E00}" type="presParOf" srcId="{2FB4BB2B-396A-47B4-8D41-B04589880184}" destId="{B1F41957-4777-4AAF-8E38-E0B4A6EE60CF}" srcOrd="0" destOrd="0" presId="urn:microsoft.com/office/officeart/2005/8/layout/hierarchy1"/>
    <dgm:cxn modelId="{0D4240D1-906D-4DFD-8DA8-A49ADCCFDCDB}" type="presParOf" srcId="{2FB4BB2B-396A-47B4-8D41-B04589880184}" destId="{900F4BF8-8A5B-4CEA-A9F0-7A2F590A1F25}" srcOrd="1" destOrd="0" presId="urn:microsoft.com/office/officeart/2005/8/layout/hierarchy1"/>
    <dgm:cxn modelId="{20BC40E6-8839-4DB0-AF08-4C15C89A624B}" type="presParOf" srcId="{900F4BF8-8A5B-4CEA-A9F0-7A2F590A1F25}" destId="{F8212AFE-277C-4C36-B784-BB7ECBC0BBF9}" srcOrd="0" destOrd="0" presId="urn:microsoft.com/office/officeart/2005/8/layout/hierarchy1"/>
    <dgm:cxn modelId="{D855AB02-D2D2-495D-AE09-3C8074519983}" type="presParOf" srcId="{F8212AFE-277C-4C36-B784-BB7ECBC0BBF9}" destId="{A00ED003-7561-4680-B703-64265ED6606D}" srcOrd="0" destOrd="0" presId="urn:microsoft.com/office/officeart/2005/8/layout/hierarchy1"/>
    <dgm:cxn modelId="{F02EDD3A-AC7F-48B8-B10E-D115D224B299}" type="presParOf" srcId="{F8212AFE-277C-4C36-B784-BB7ECBC0BBF9}" destId="{94539AF0-AAE1-4674-B36A-524E43F68D7D}" srcOrd="1" destOrd="0" presId="urn:microsoft.com/office/officeart/2005/8/layout/hierarchy1"/>
    <dgm:cxn modelId="{9C1A2840-BA60-43AB-BA18-E7C883B91488}" type="presParOf" srcId="{900F4BF8-8A5B-4CEA-A9F0-7A2F590A1F25}" destId="{9930AF26-67C3-4694-A5C0-761FF8B84716}" srcOrd="1" destOrd="0" presId="urn:microsoft.com/office/officeart/2005/8/layout/hierarchy1"/>
    <dgm:cxn modelId="{3817E35B-0ECC-4B97-A56F-2DAB50D46C20}" type="presParOf" srcId="{9930AF26-67C3-4694-A5C0-761FF8B84716}" destId="{DAD2DFE6-BAFC-4F37-AD50-AC3E5E78A89B}" srcOrd="0" destOrd="0" presId="urn:microsoft.com/office/officeart/2005/8/layout/hierarchy1"/>
    <dgm:cxn modelId="{BB102054-3057-407C-A8B1-D9D87E21B087}" type="presParOf" srcId="{9930AF26-67C3-4694-A5C0-761FF8B84716}" destId="{986910BF-0C44-4FEE-858F-8E573F0609CE}" srcOrd="1" destOrd="0" presId="urn:microsoft.com/office/officeart/2005/8/layout/hierarchy1"/>
    <dgm:cxn modelId="{EE31063B-AEEF-4F23-8434-A1637A7B0AE6}" type="presParOf" srcId="{986910BF-0C44-4FEE-858F-8E573F0609CE}" destId="{06156608-226D-42F1-ACE3-9836D8BDEBBA}" srcOrd="0" destOrd="0" presId="urn:microsoft.com/office/officeart/2005/8/layout/hierarchy1"/>
    <dgm:cxn modelId="{07DFF7B6-DE3B-4C40-AF8F-B4E51C512533}" type="presParOf" srcId="{06156608-226D-42F1-ACE3-9836D8BDEBBA}" destId="{B2BE1AA2-F49D-487B-A4D3-1B916166AAF0}" srcOrd="0" destOrd="0" presId="urn:microsoft.com/office/officeart/2005/8/layout/hierarchy1"/>
    <dgm:cxn modelId="{1009AAA2-9D69-4E22-9526-38F7140545B9}" type="presParOf" srcId="{06156608-226D-42F1-ACE3-9836D8BDEBBA}" destId="{BB3F754D-0EC7-4748-BF41-9A9E1EDBD273}" srcOrd="1" destOrd="0" presId="urn:microsoft.com/office/officeart/2005/8/layout/hierarchy1"/>
    <dgm:cxn modelId="{0E04D49B-11BB-4485-82E6-394D2CDD094F}" type="presParOf" srcId="{986910BF-0C44-4FEE-858F-8E573F0609CE}" destId="{A88CC18E-1F3D-4254-95F2-64187BFF182C}" srcOrd="1" destOrd="0" presId="urn:microsoft.com/office/officeart/2005/8/layout/hierarchy1"/>
    <dgm:cxn modelId="{24E51D2B-8F70-4C2A-A569-69DB928F940F}" type="presParOf" srcId="{9930AF26-67C3-4694-A5C0-761FF8B84716}" destId="{795A6486-E038-4047-B5B4-F15B74F13447}" srcOrd="2" destOrd="0" presId="urn:microsoft.com/office/officeart/2005/8/layout/hierarchy1"/>
    <dgm:cxn modelId="{84934DEB-D3EF-4F53-8D8A-24A3CF0DF52C}" type="presParOf" srcId="{9930AF26-67C3-4694-A5C0-761FF8B84716}" destId="{6818F2CC-A969-49E3-9B53-78210D6B2B48}" srcOrd="3" destOrd="0" presId="urn:microsoft.com/office/officeart/2005/8/layout/hierarchy1"/>
    <dgm:cxn modelId="{0B2A5B4A-7999-40AB-8AE4-7616F103BB1D}" type="presParOf" srcId="{6818F2CC-A969-49E3-9B53-78210D6B2B48}" destId="{2ACF1EAF-E213-40EC-962C-09D499C3C53B}" srcOrd="0" destOrd="0" presId="urn:microsoft.com/office/officeart/2005/8/layout/hierarchy1"/>
    <dgm:cxn modelId="{8FE1B47C-AEB0-412C-88D1-B18961023E90}" type="presParOf" srcId="{2ACF1EAF-E213-40EC-962C-09D499C3C53B}" destId="{32FC9B37-7E9D-4BE3-B132-F832BB906FD4}" srcOrd="0" destOrd="0" presId="urn:microsoft.com/office/officeart/2005/8/layout/hierarchy1"/>
    <dgm:cxn modelId="{D2A3DDF1-165C-4A2A-84FA-7C03C4A9A4F6}" type="presParOf" srcId="{2ACF1EAF-E213-40EC-962C-09D499C3C53B}" destId="{870953B8-FD0D-4501-A284-4218B4216679}" srcOrd="1" destOrd="0" presId="urn:microsoft.com/office/officeart/2005/8/layout/hierarchy1"/>
    <dgm:cxn modelId="{1CCADBBD-86BC-4215-9891-5CA393D1B492}" type="presParOf" srcId="{6818F2CC-A969-49E3-9B53-78210D6B2B48}" destId="{16A44A68-CD72-4BA9-A75A-37B20A684BD2}" srcOrd="1" destOrd="0" presId="urn:microsoft.com/office/officeart/2005/8/layout/hierarchy1"/>
    <dgm:cxn modelId="{0A4D7394-0F43-4FB3-B4C1-CF5FF07D4F42}" type="presParOf" srcId="{2FB4BB2B-396A-47B4-8D41-B04589880184}" destId="{977AB8F2-60F4-4B28-BD96-2DD7739AE0B0}" srcOrd="2" destOrd="0" presId="urn:microsoft.com/office/officeart/2005/8/layout/hierarchy1"/>
    <dgm:cxn modelId="{C4E258C3-DDA2-42D6-BEAC-CF3E8CC7A64C}" type="presParOf" srcId="{2FB4BB2B-396A-47B4-8D41-B04589880184}" destId="{5E107D83-5E0B-43BD-B227-914C85AA8458}" srcOrd="3" destOrd="0" presId="urn:microsoft.com/office/officeart/2005/8/layout/hierarchy1"/>
    <dgm:cxn modelId="{3384AA8B-056B-4F3E-8D95-524D4002E80B}" type="presParOf" srcId="{5E107D83-5E0B-43BD-B227-914C85AA8458}" destId="{18F183AD-C4FC-42BA-AF1C-CF263EBB39C3}" srcOrd="0" destOrd="0" presId="urn:microsoft.com/office/officeart/2005/8/layout/hierarchy1"/>
    <dgm:cxn modelId="{1FB42A1F-4D17-4E4A-9A89-D45FEB5758F2}" type="presParOf" srcId="{18F183AD-C4FC-42BA-AF1C-CF263EBB39C3}" destId="{2BB1EC3A-07C5-41D3-90B3-25A8F17764F5}" srcOrd="0" destOrd="0" presId="urn:microsoft.com/office/officeart/2005/8/layout/hierarchy1"/>
    <dgm:cxn modelId="{AE8809EA-06F4-48DC-93BC-E0ABCD5BDC2D}" type="presParOf" srcId="{18F183AD-C4FC-42BA-AF1C-CF263EBB39C3}" destId="{CA0C9C7E-3979-4546-B042-11A1CB135A96}" srcOrd="1" destOrd="0" presId="urn:microsoft.com/office/officeart/2005/8/layout/hierarchy1"/>
    <dgm:cxn modelId="{7B982BD9-CAF6-4795-91BF-944DD963598C}" type="presParOf" srcId="{5E107D83-5E0B-43BD-B227-914C85AA8458}" destId="{9F536E6C-1FCC-4B9A-81FE-AD8815878787}"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77AB8F2-60F4-4B28-BD96-2DD7739AE0B0}">
      <dsp:nvSpPr>
        <dsp:cNvPr id="0" name=""/>
        <dsp:cNvSpPr/>
      </dsp:nvSpPr>
      <dsp:spPr>
        <a:xfrm>
          <a:off x="4523306" y="1040262"/>
          <a:ext cx="998928" cy="475399"/>
        </a:xfrm>
        <a:custGeom>
          <a:avLst/>
          <a:gdLst/>
          <a:ahLst/>
          <a:cxnLst/>
          <a:rect l="0" t="0" r="0" b="0"/>
          <a:pathLst>
            <a:path>
              <a:moveTo>
                <a:pt x="0" y="0"/>
              </a:moveTo>
              <a:lnTo>
                <a:pt x="0" y="323970"/>
              </a:lnTo>
              <a:lnTo>
                <a:pt x="998928" y="323970"/>
              </a:lnTo>
              <a:lnTo>
                <a:pt x="998928" y="475399"/>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795A6486-E038-4047-B5B4-F15B74F13447}">
      <dsp:nvSpPr>
        <dsp:cNvPr id="0" name=""/>
        <dsp:cNvSpPr/>
      </dsp:nvSpPr>
      <dsp:spPr>
        <a:xfrm>
          <a:off x="3524377" y="2553639"/>
          <a:ext cx="998928" cy="475399"/>
        </a:xfrm>
        <a:custGeom>
          <a:avLst/>
          <a:gdLst/>
          <a:ahLst/>
          <a:cxnLst/>
          <a:rect l="0" t="0" r="0" b="0"/>
          <a:pathLst>
            <a:path>
              <a:moveTo>
                <a:pt x="0" y="0"/>
              </a:moveTo>
              <a:lnTo>
                <a:pt x="0" y="323970"/>
              </a:lnTo>
              <a:lnTo>
                <a:pt x="998928" y="323970"/>
              </a:lnTo>
              <a:lnTo>
                <a:pt x="998928" y="475399"/>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DAD2DFE6-BAFC-4F37-AD50-AC3E5E78A89B}">
      <dsp:nvSpPr>
        <dsp:cNvPr id="0" name=""/>
        <dsp:cNvSpPr/>
      </dsp:nvSpPr>
      <dsp:spPr>
        <a:xfrm>
          <a:off x="2525449" y="2553639"/>
          <a:ext cx="998928" cy="475399"/>
        </a:xfrm>
        <a:custGeom>
          <a:avLst/>
          <a:gdLst/>
          <a:ahLst/>
          <a:cxnLst/>
          <a:rect l="0" t="0" r="0" b="0"/>
          <a:pathLst>
            <a:path>
              <a:moveTo>
                <a:pt x="998928" y="0"/>
              </a:moveTo>
              <a:lnTo>
                <a:pt x="998928" y="323970"/>
              </a:lnTo>
              <a:lnTo>
                <a:pt x="0" y="323970"/>
              </a:lnTo>
              <a:lnTo>
                <a:pt x="0" y="475399"/>
              </a:lnTo>
            </a:path>
          </a:pathLst>
        </a:custGeom>
        <a:noFill/>
        <a:ln w="12700" cap="flat" cmpd="sng" algn="ctr">
          <a:solidFill>
            <a:schemeClr val="accent1">
              <a:shade val="8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B1F41957-4777-4AAF-8E38-E0B4A6EE60CF}">
      <dsp:nvSpPr>
        <dsp:cNvPr id="0" name=""/>
        <dsp:cNvSpPr/>
      </dsp:nvSpPr>
      <dsp:spPr>
        <a:xfrm>
          <a:off x="3524377" y="1040262"/>
          <a:ext cx="998928" cy="475399"/>
        </a:xfrm>
        <a:custGeom>
          <a:avLst/>
          <a:gdLst/>
          <a:ahLst/>
          <a:cxnLst/>
          <a:rect l="0" t="0" r="0" b="0"/>
          <a:pathLst>
            <a:path>
              <a:moveTo>
                <a:pt x="998928" y="0"/>
              </a:moveTo>
              <a:lnTo>
                <a:pt x="998928" y="323970"/>
              </a:lnTo>
              <a:lnTo>
                <a:pt x="0" y="323970"/>
              </a:lnTo>
              <a:lnTo>
                <a:pt x="0" y="475399"/>
              </a:lnTo>
            </a:path>
          </a:pathLst>
        </a:custGeom>
        <a:noFill/>
        <a:ln w="1270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D6E83BE-F9FE-4BF1-AF97-5883F56E6F2E}">
      <dsp:nvSpPr>
        <dsp:cNvPr id="0" name=""/>
        <dsp:cNvSpPr/>
      </dsp:nvSpPr>
      <dsp:spPr>
        <a:xfrm>
          <a:off x="3706001" y="2284"/>
          <a:ext cx="1634610" cy="1037977"/>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09582DED-8E90-4676-8941-19EB1C60E35F}">
      <dsp:nvSpPr>
        <dsp:cNvPr id="0" name=""/>
        <dsp:cNvSpPr/>
      </dsp:nvSpPr>
      <dsp:spPr>
        <a:xfrm>
          <a:off x="3887624" y="174826"/>
          <a:ext cx="1634610" cy="1037977"/>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ES" sz="1100" kern="1200"/>
            <a:t>Tasa</a:t>
          </a:r>
        </a:p>
      </dsp:txBody>
      <dsp:txXfrm>
        <a:off x="3918025" y="205227"/>
        <a:ext cx="1573808" cy="977175"/>
      </dsp:txXfrm>
    </dsp:sp>
    <dsp:sp modelId="{A00ED003-7561-4680-B703-64265ED6606D}">
      <dsp:nvSpPr>
        <dsp:cNvPr id="0" name=""/>
        <dsp:cNvSpPr/>
      </dsp:nvSpPr>
      <dsp:spPr>
        <a:xfrm>
          <a:off x="2707072" y="1515661"/>
          <a:ext cx="1634610" cy="1037977"/>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94539AF0-AAE1-4674-B36A-524E43F68D7D}">
      <dsp:nvSpPr>
        <dsp:cNvPr id="0" name=""/>
        <dsp:cNvSpPr/>
      </dsp:nvSpPr>
      <dsp:spPr>
        <a:xfrm>
          <a:off x="2888696" y="1688203"/>
          <a:ext cx="1634610" cy="1037977"/>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ES" sz="1100" i="1" kern="1200">
              <a:solidFill>
                <a:srgbClr val="0070C0"/>
              </a:solidFill>
            </a:rPr>
            <a:t>Oinarrizko kuota</a:t>
          </a:r>
        </a:p>
        <a:p>
          <a:pPr marL="0" lvl="0" indent="0" algn="ctr" defTabSz="488950">
            <a:lnSpc>
              <a:spcPct val="90000"/>
            </a:lnSpc>
            <a:spcBef>
              <a:spcPct val="0"/>
            </a:spcBef>
            <a:spcAft>
              <a:spcPct val="35000"/>
            </a:spcAft>
            <a:buNone/>
          </a:pPr>
          <a:r>
            <a:rPr lang="es-ES" sz="1100" i="0" kern="1200">
              <a:solidFill>
                <a:sysClr val="windowText" lastClr="000000"/>
              </a:solidFill>
            </a:rPr>
            <a:t>Cuota básica</a:t>
          </a:r>
        </a:p>
      </dsp:txBody>
      <dsp:txXfrm>
        <a:off x="2919097" y="1718604"/>
        <a:ext cx="1573808" cy="977175"/>
      </dsp:txXfrm>
    </dsp:sp>
    <dsp:sp modelId="{B2BE1AA2-F49D-487B-A4D3-1B916166AAF0}">
      <dsp:nvSpPr>
        <dsp:cNvPr id="0" name=""/>
        <dsp:cNvSpPr/>
      </dsp:nvSpPr>
      <dsp:spPr>
        <a:xfrm>
          <a:off x="1708143" y="3029038"/>
          <a:ext cx="1634610" cy="1037977"/>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BB3F754D-0EC7-4748-BF41-9A9E1EDBD273}">
      <dsp:nvSpPr>
        <dsp:cNvPr id="0" name=""/>
        <dsp:cNvSpPr/>
      </dsp:nvSpPr>
      <dsp:spPr>
        <a:xfrm>
          <a:off x="1889767" y="3201580"/>
          <a:ext cx="1634610" cy="1037977"/>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ES" sz="1100" i="1" kern="1200">
              <a:solidFill>
                <a:srgbClr val="0070C0"/>
              </a:solidFill>
            </a:rPr>
            <a:t>Alde finkoa</a:t>
          </a:r>
        </a:p>
        <a:p>
          <a:pPr marL="0" lvl="0" indent="0" algn="ctr" defTabSz="488950">
            <a:lnSpc>
              <a:spcPct val="90000"/>
            </a:lnSpc>
            <a:spcBef>
              <a:spcPct val="0"/>
            </a:spcBef>
            <a:spcAft>
              <a:spcPct val="35000"/>
            </a:spcAft>
            <a:buNone/>
          </a:pPr>
          <a:r>
            <a:rPr lang="es-ES" sz="1100" kern="1200"/>
            <a:t>Parte fija</a:t>
          </a:r>
        </a:p>
      </dsp:txBody>
      <dsp:txXfrm>
        <a:off x="1920168" y="3231981"/>
        <a:ext cx="1573808" cy="977175"/>
      </dsp:txXfrm>
    </dsp:sp>
    <dsp:sp modelId="{32FC9B37-7E9D-4BE3-B132-F832BB906FD4}">
      <dsp:nvSpPr>
        <dsp:cNvPr id="0" name=""/>
        <dsp:cNvSpPr/>
      </dsp:nvSpPr>
      <dsp:spPr>
        <a:xfrm>
          <a:off x="3706001" y="3029038"/>
          <a:ext cx="1634610" cy="1037977"/>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870953B8-FD0D-4501-A284-4218B4216679}">
      <dsp:nvSpPr>
        <dsp:cNvPr id="0" name=""/>
        <dsp:cNvSpPr/>
      </dsp:nvSpPr>
      <dsp:spPr>
        <a:xfrm>
          <a:off x="3887624" y="3201580"/>
          <a:ext cx="1634610" cy="1037977"/>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ES" sz="1100" i="1" kern="1200">
              <a:solidFill>
                <a:srgbClr val="0070C0"/>
              </a:solidFill>
            </a:rPr>
            <a:t>Alde bereizgarria (parametro objektiboak)</a:t>
          </a:r>
        </a:p>
        <a:p>
          <a:pPr marL="0" lvl="0" indent="0" algn="ctr" defTabSz="488950">
            <a:lnSpc>
              <a:spcPct val="90000"/>
            </a:lnSpc>
            <a:spcBef>
              <a:spcPct val="0"/>
            </a:spcBef>
            <a:spcAft>
              <a:spcPct val="35000"/>
            </a:spcAft>
            <a:buNone/>
          </a:pPr>
          <a:r>
            <a:rPr lang="es-ES" sz="1100" kern="1200"/>
            <a:t>Parte individualizada (parámetros objetivos)</a:t>
          </a:r>
        </a:p>
      </dsp:txBody>
      <dsp:txXfrm>
        <a:off x="3918025" y="3231981"/>
        <a:ext cx="1573808" cy="977175"/>
      </dsp:txXfrm>
    </dsp:sp>
    <dsp:sp modelId="{2BB1EC3A-07C5-41D3-90B3-25A8F17764F5}">
      <dsp:nvSpPr>
        <dsp:cNvPr id="0" name=""/>
        <dsp:cNvSpPr/>
      </dsp:nvSpPr>
      <dsp:spPr>
        <a:xfrm>
          <a:off x="4704930" y="1515661"/>
          <a:ext cx="1634610" cy="1037977"/>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A0C9C7E-3979-4546-B042-11A1CB135A96}">
      <dsp:nvSpPr>
        <dsp:cNvPr id="0" name=""/>
        <dsp:cNvSpPr/>
      </dsp:nvSpPr>
      <dsp:spPr>
        <a:xfrm>
          <a:off x="4886553" y="1688203"/>
          <a:ext cx="1634610" cy="1037977"/>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ES" sz="1100" i="1" kern="1200">
              <a:solidFill>
                <a:srgbClr val="0070C0"/>
              </a:solidFill>
            </a:rPr>
            <a:t>Kuota aldagarria (hondakin sorketa) </a:t>
          </a:r>
        </a:p>
        <a:p>
          <a:pPr marL="0" lvl="0" indent="0" algn="ctr" defTabSz="488950">
            <a:lnSpc>
              <a:spcPct val="90000"/>
            </a:lnSpc>
            <a:spcBef>
              <a:spcPct val="0"/>
            </a:spcBef>
            <a:spcAft>
              <a:spcPct val="35000"/>
            </a:spcAft>
            <a:buNone/>
          </a:pPr>
          <a:r>
            <a:rPr lang="es-ES" sz="1100" i="0" kern="1200"/>
            <a:t>Cuota variable (generación de residuos)</a:t>
          </a:r>
          <a:endParaRPr lang="es-ES" sz="1100" kern="1200"/>
        </a:p>
      </dsp:txBody>
      <dsp:txXfrm>
        <a:off x="4916954" y="1718604"/>
        <a:ext cx="1573808" cy="97717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26</xdr:col>
      <xdr:colOff>293982</xdr:colOff>
      <xdr:row>5</xdr:row>
      <xdr:rowOff>1397000</xdr:rowOff>
    </xdr:from>
    <xdr:to>
      <xdr:col>26</xdr:col>
      <xdr:colOff>524934</xdr:colOff>
      <xdr:row>6</xdr:row>
      <xdr:rowOff>321733</xdr:rowOff>
    </xdr:to>
    <xdr:sp macro="" textlink="">
      <xdr:nvSpPr>
        <xdr:cNvPr id="2" name="Flecha abajo 1">
          <a:extLst>
            <a:ext uri="{FF2B5EF4-FFF2-40B4-BE49-F238E27FC236}">
              <a16:creationId xmlns:a16="http://schemas.microsoft.com/office/drawing/2014/main" id="{00000000-0008-0000-0000-000002000000}"/>
            </a:ext>
          </a:extLst>
        </xdr:cNvPr>
        <xdr:cNvSpPr/>
      </xdr:nvSpPr>
      <xdr:spPr>
        <a:xfrm>
          <a:off x="24169982" y="4140200"/>
          <a:ext cx="230952" cy="609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147637</xdr:colOff>
      <xdr:row>66</xdr:row>
      <xdr:rowOff>190499</xdr:rowOff>
    </xdr:from>
    <xdr:to>
      <xdr:col>3</xdr:col>
      <xdr:colOff>533400</xdr:colOff>
      <xdr:row>86</xdr:row>
      <xdr:rowOff>47625</xdr:rowOff>
    </xdr:to>
    <xdr:graphicFrame macro="">
      <xdr:nvGraphicFramePr>
        <xdr:cNvPr id="17" name="Gráfico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521804</xdr:colOff>
      <xdr:row>47</xdr:row>
      <xdr:rowOff>57150</xdr:rowOff>
    </xdr:from>
    <xdr:to>
      <xdr:col>10</xdr:col>
      <xdr:colOff>186772</xdr:colOff>
      <xdr:row>66</xdr:row>
      <xdr:rowOff>44147</xdr:rowOff>
    </xdr:to>
    <xdr:graphicFrame macro="">
      <xdr:nvGraphicFramePr>
        <xdr:cNvPr id="18" name="Gráfico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695325</xdr:colOff>
      <xdr:row>67</xdr:row>
      <xdr:rowOff>0</xdr:rowOff>
    </xdr:from>
    <xdr:to>
      <xdr:col>8</xdr:col>
      <xdr:colOff>552450</xdr:colOff>
      <xdr:row>86</xdr:row>
      <xdr:rowOff>28575</xdr:rowOff>
    </xdr:to>
    <xdr:graphicFrame macro="">
      <xdr:nvGraphicFramePr>
        <xdr:cNvPr id="19" name="Gráfico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714375</xdr:colOff>
      <xdr:row>67</xdr:row>
      <xdr:rowOff>9525</xdr:rowOff>
    </xdr:from>
    <xdr:to>
      <xdr:col>14</xdr:col>
      <xdr:colOff>9525</xdr:colOff>
      <xdr:row>86</xdr:row>
      <xdr:rowOff>28575</xdr:rowOff>
    </xdr:to>
    <xdr:graphicFrame macro="">
      <xdr:nvGraphicFramePr>
        <xdr:cNvPr id="20" name="Gráfico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-93938</xdr:colOff>
      <xdr:row>8</xdr:row>
      <xdr:rowOff>23685</xdr:rowOff>
    </xdr:from>
    <xdr:ext cx="5373972" cy="937629"/>
    <xdr:sp macro="" textlink="">
      <xdr:nvSpPr>
        <xdr:cNvPr id="6" name="Rectángulo 5">
          <a:extLst>
            <a:ext uri="{FF2B5EF4-FFF2-40B4-BE49-F238E27FC236}">
              <a16:creationId xmlns:a16="http://schemas.microsoft.com/office/drawing/2014/main" id="{00000000-0008-0000-0200-000006000000}"/>
            </a:ext>
          </a:extLst>
        </xdr:cNvPr>
        <xdr:cNvSpPr/>
      </xdr:nvSpPr>
      <xdr:spPr>
        <a:xfrm>
          <a:off x="-93938" y="4085817"/>
          <a:ext cx="537397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1. Urratsa/ Paso 1</a:t>
          </a:r>
        </a:p>
      </xdr:txBody>
    </xdr:sp>
    <xdr:clientData/>
  </xdr:oneCellAnchor>
  <xdr:oneCellAnchor>
    <xdr:from>
      <xdr:col>0</xdr:col>
      <xdr:colOff>-163185</xdr:colOff>
      <xdr:row>111</xdr:row>
      <xdr:rowOff>89647</xdr:rowOff>
    </xdr:from>
    <xdr:ext cx="5217390" cy="937629"/>
    <xdr:sp macro="" textlink="">
      <xdr:nvSpPr>
        <xdr:cNvPr id="14" name="Rectángulo 13">
          <a:extLst>
            <a:ext uri="{FF2B5EF4-FFF2-40B4-BE49-F238E27FC236}">
              <a16:creationId xmlns:a16="http://schemas.microsoft.com/office/drawing/2014/main" id="{00000000-0008-0000-0200-00000E000000}"/>
            </a:ext>
          </a:extLst>
        </xdr:cNvPr>
        <xdr:cNvSpPr/>
      </xdr:nvSpPr>
      <xdr:spPr>
        <a:xfrm>
          <a:off x="-163185" y="54802368"/>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4.Urratsa/ Paso 4</a:t>
          </a:r>
        </a:p>
      </xdr:txBody>
    </xdr:sp>
    <xdr:clientData/>
  </xdr:oneCellAnchor>
  <xdr:oneCellAnchor>
    <xdr:from>
      <xdr:col>0</xdr:col>
      <xdr:colOff>-96659</xdr:colOff>
      <xdr:row>191</xdr:row>
      <xdr:rowOff>313765</xdr:rowOff>
    </xdr:from>
    <xdr:ext cx="5060808" cy="937629"/>
    <xdr:sp macro="" textlink="">
      <xdr:nvSpPr>
        <xdr:cNvPr id="18" name="Rectángulo 17">
          <a:extLst>
            <a:ext uri="{FF2B5EF4-FFF2-40B4-BE49-F238E27FC236}">
              <a16:creationId xmlns:a16="http://schemas.microsoft.com/office/drawing/2014/main" id="{00000000-0008-0000-0200-000012000000}"/>
            </a:ext>
          </a:extLst>
        </xdr:cNvPr>
        <xdr:cNvSpPr/>
      </xdr:nvSpPr>
      <xdr:spPr>
        <a:xfrm>
          <a:off x="-96659" y="95185566"/>
          <a:ext cx="5060808"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6.Urratsa/ Paso 6</a:t>
          </a:r>
        </a:p>
      </xdr:txBody>
    </xdr:sp>
    <xdr:clientData/>
  </xdr:oneCellAnchor>
  <xdr:oneCellAnchor>
    <xdr:from>
      <xdr:col>0</xdr:col>
      <xdr:colOff>-96659</xdr:colOff>
      <xdr:row>174</xdr:row>
      <xdr:rowOff>78448</xdr:rowOff>
    </xdr:from>
    <xdr:ext cx="5060808" cy="937629"/>
    <xdr:sp macro="" textlink="">
      <xdr:nvSpPr>
        <xdr:cNvPr id="26" name="Rectángulo 25">
          <a:extLst>
            <a:ext uri="{FF2B5EF4-FFF2-40B4-BE49-F238E27FC236}">
              <a16:creationId xmlns:a16="http://schemas.microsoft.com/office/drawing/2014/main" id="{00000000-0008-0000-0200-00001A000000}"/>
            </a:ext>
          </a:extLst>
        </xdr:cNvPr>
        <xdr:cNvSpPr/>
      </xdr:nvSpPr>
      <xdr:spPr>
        <a:xfrm>
          <a:off x="-96659" y="87932566"/>
          <a:ext cx="5060808"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5.Urratsa/ Paso 5</a:t>
          </a:r>
        </a:p>
      </xdr:txBody>
    </xdr:sp>
    <xdr:clientData/>
  </xdr:oneCellAnchor>
  <xdr:twoCellAnchor>
    <xdr:from>
      <xdr:col>3</xdr:col>
      <xdr:colOff>1821569</xdr:colOff>
      <xdr:row>196</xdr:row>
      <xdr:rowOff>239150</xdr:rowOff>
    </xdr:from>
    <xdr:to>
      <xdr:col>4</xdr:col>
      <xdr:colOff>576487</xdr:colOff>
      <xdr:row>197</xdr:row>
      <xdr:rowOff>111558</xdr:rowOff>
    </xdr:to>
    <xdr:cxnSp macro="">
      <xdr:nvCxnSpPr>
        <xdr:cNvPr id="27" name="Conector angular 26">
          <a:extLst>
            <a:ext uri="{FF2B5EF4-FFF2-40B4-BE49-F238E27FC236}">
              <a16:creationId xmlns:a16="http://schemas.microsoft.com/office/drawing/2014/main" id="{00000000-0008-0000-0200-00001B000000}"/>
            </a:ext>
          </a:extLst>
        </xdr:cNvPr>
        <xdr:cNvCxnSpPr/>
      </xdr:nvCxnSpPr>
      <xdr:spPr>
        <a:xfrm>
          <a:off x="6516834" y="99097444"/>
          <a:ext cx="659918" cy="903349"/>
        </a:xfrm>
        <a:prstGeom prst="bentConnector3">
          <a:avLst>
            <a:gd name="adj1" fmla="val 99594"/>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-205616</xdr:colOff>
      <xdr:row>14</xdr:row>
      <xdr:rowOff>381000</xdr:rowOff>
    </xdr:from>
    <xdr:ext cx="5373972" cy="937629"/>
    <xdr:sp macro="" textlink="">
      <xdr:nvSpPr>
        <xdr:cNvPr id="11" name="Rectángulo 10">
          <a:extLst>
            <a:ext uri="{FF2B5EF4-FFF2-40B4-BE49-F238E27FC236}">
              <a16:creationId xmlns:a16="http://schemas.microsoft.com/office/drawing/2014/main" id="{00000000-0008-0000-0200-000005000000}"/>
            </a:ext>
          </a:extLst>
        </xdr:cNvPr>
        <xdr:cNvSpPr/>
      </xdr:nvSpPr>
      <xdr:spPr>
        <a:xfrm>
          <a:off x="-205616" y="9499787"/>
          <a:ext cx="5373972"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2. Urratsa/ Paso 2</a:t>
          </a:r>
        </a:p>
      </xdr:txBody>
    </xdr:sp>
    <xdr:clientData/>
  </xdr:oneCellAnchor>
  <xdr:oneCellAnchor>
    <xdr:from>
      <xdr:col>0</xdr:col>
      <xdr:colOff>-87134</xdr:colOff>
      <xdr:row>104</xdr:row>
      <xdr:rowOff>216834</xdr:rowOff>
    </xdr:from>
    <xdr:ext cx="5060808" cy="937629"/>
    <xdr:sp macro="" textlink="">
      <xdr:nvSpPr>
        <xdr:cNvPr id="13" name="Rectángulo 12">
          <a:extLst>
            <a:ext uri="{FF2B5EF4-FFF2-40B4-BE49-F238E27FC236}">
              <a16:creationId xmlns:a16="http://schemas.microsoft.com/office/drawing/2014/main" id="{00000000-0008-0000-0200-000005000000}"/>
            </a:ext>
          </a:extLst>
        </xdr:cNvPr>
        <xdr:cNvSpPr/>
      </xdr:nvSpPr>
      <xdr:spPr>
        <a:xfrm>
          <a:off x="-87134" y="50279113"/>
          <a:ext cx="5060808"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3.Urratsa/ Paso 3</a:t>
          </a:r>
        </a:p>
      </xdr:txBody>
    </xdr:sp>
    <xdr:clientData/>
  </xdr:oneCellAnchor>
  <xdr:twoCellAnchor>
    <xdr:from>
      <xdr:col>5</xdr:col>
      <xdr:colOff>133350</xdr:colOff>
      <xdr:row>20</xdr:row>
      <xdr:rowOff>85726</xdr:rowOff>
    </xdr:from>
    <xdr:to>
      <xdr:col>5</xdr:col>
      <xdr:colOff>485775</xdr:colOff>
      <xdr:row>24</xdr:row>
      <xdr:rowOff>390526</xdr:rowOff>
    </xdr:to>
    <xdr:sp macro="" textlink="">
      <xdr:nvSpPr>
        <xdr:cNvPr id="2" name="Cerrar llave 1">
          <a:extLst>
            <a:ext uri="{FF2B5EF4-FFF2-40B4-BE49-F238E27FC236}">
              <a16:creationId xmlns:a16="http://schemas.microsoft.com/office/drawing/2014/main" id="{00000000-0008-0000-0200-000002000000}"/>
            </a:ext>
          </a:extLst>
        </xdr:cNvPr>
        <xdr:cNvSpPr/>
      </xdr:nvSpPr>
      <xdr:spPr>
        <a:xfrm>
          <a:off x="7038975" y="13096876"/>
          <a:ext cx="352425" cy="1905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515470</xdr:colOff>
      <xdr:row>132</xdr:row>
      <xdr:rowOff>593915</xdr:rowOff>
    </xdr:from>
    <xdr:to>
      <xdr:col>4</xdr:col>
      <xdr:colOff>773206</xdr:colOff>
      <xdr:row>132</xdr:row>
      <xdr:rowOff>829238</xdr:rowOff>
    </xdr:to>
    <xdr:sp macro="" textlink="">
      <xdr:nvSpPr>
        <xdr:cNvPr id="3" name="Flecha abajo 2">
          <a:extLst>
            <a:ext uri="{FF2B5EF4-FFF2-40B4-BE49-F238E27FC236}">
              <a16:creationId xmlns:a16="http://schemas.microsoft.com/office/drawing/2014/main" id="{00000000-0008-0000-0200-000003000000}"/>
            </a:ext>
          </a:extLst>
        </xdr:cNvPr>
        <xdr:cNvSpPr/>
      </xdr:nvSpPr>
      <xdr:spPr>
        <a:xfrm>
          <a:off x="7115735" y="70014356"/>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132</xdr:row>
      <xdr:rowOff>600639</xdr:rowOff>
    </xdr:from>
    <xdr:to>
      <xdr:col>5</xdr:col>
      <xdr:colOff>679076</xdr:colOff>
      <xdr:row>132</xdr:row>
      <xdr:rowOff>835962</xdr:rowOff>
    </xdr:to>
    <xdr:sp macro="" textlink="">
      <xdr:nvSpPr>
        <xdr:cNvPr id="12" name="Flecha abajo 11">
          <a:extLst>
            <a:ext uri="{FF2B5EF4-FFF2-40B4-BE49-F238E27FC236}">
              <a16:creationId xmlns:a16="http://schemas.microsoft.com/office/drawing/2014/main" id="{00000000-0008-0000-0200-00000C000000}"/>
            </a:ext>
          </a:extLst>
        </xdr:cNvPr>
        <xdr:cNvSpPr/>
      </xdr:nvSpPr>
      <xdr:spPr>
        <a:xfrm>
          <a:off x="8254252" y="70021080"/>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132</xdr:row>
      <xdr:rowOff>629775</xdr:rowOff>
    </xdr:from>
    <xdr:to>
      <xdr:col>8</xdr:col>
      <xdr:colOff>35859</xdr:colOff>
      <xdr:row>132</xdr:row>
      <xdr:rowOff>865098</xdr:rowOff>
    </xdr:to>
    <xdr:sp macro="" textlink="">
      <xdr:nvSpPr>
        <xdr:cNvPr id="15" name="Flecha abajo 14">
          <a:extLst>
            <a:ext uri="{FF2B5EF4-FFF2-40B4-BE49-F238E27FC236}">
              <a16:creationId xmlns:a16="http://schemas.microsoft.com/office/drawing/2014/main" id="{00000000-0008-0000-0200-00000F000000}"/>
            </a:ext>
          </a:extLst>
        </xdr:cNvPr>
        <xdr:cNvSpPr/>
      </xdr:nvSpPr>
      <xdr:spPr>
        <a:xfrm>
          <a:off x="11185711" y="70050216"/>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161</xdr:row>
      <xdr:rowOff>974917</xdr:rowOff>
    </xdr:from>
    <xdr:to>
      <xdr:col>4</xdr:col>
      <xdr:colOff>773206</xdr:colOff>
      <xdr:row>161</xdr:row>
      <xdr:rowOff>1210240</xdr:rowOff>
    </xdr:to>
    <xdr:sp macro="" textlink="">
      <xdr:nvSpPr>
        <xdr:cNvPr id="16" name="Flecha abajo 15">
          <a:extLst>
            <a:ext uri="{FF2B5EF4-FFF2-40B4-BE49-F238E27FC236}">
              <a16:creationId xmlns:a16="http://schemas.microsoft.com/office/drawing/2014/main" id="{00000000-0008-0000-0200-000010000000}"/>
            </a:ext>
          </a:extLst>
        </xdr:cNvPr>
        <xdr:cNvSpPr/>
      </xdr:nvSpPr>
      <xdr:spPr>
        <a:xfrm>
          <a:off x="7115735" y="8519832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161</xdr:row>
      <xdr:rowOff>981641</xdr:rowOff>
    </xdr:from>
    <xdr:to>
      <xdr:col>5</xdr:col>
      <xdr:colOff>679076</xdr:colOff>
      <xdr:row>161</xdr:row>
      <xdr:rowOff>1216964</xdr:rowOff>
    </xdr:to>
    <xdr:sp macro="" textlink="">
      <xdr:nvSpPr>
        <xdr:cNvPr id="17" name="Flecha abajo 16">
          <a:extLst>
            <a:ext uri="{FF2B5EF4-FFF2-40B4-BE49-F238E27FC236}">
              <a16:creationId xmlns:a16="http://schemas.microsoft.com/office/drawing/2014/main" id="{00000000-0008-0000-0200-000011000000}"/>
            </a:ext>
          </a:extLst>
        </xdr:cNvPr>
        <xdr:cNvSpPr/>
      </xdr:nvSpPr>
      <xdr:spPr>
        <a:xfrm>
          <a:off x="8254252" y="85205053"/>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161</xdr:row>
      <xdr:rowOff>1010777</xdr:rowOff>
    </xdr:from>
    <xdr:to>
      <xdr:col>8</xdr:col>
      <xdr:colOff>35859</xdr:colOff>
      <xdr:row>161</xdr:row>
      <xdr:rowOff>1246100</xdr:rowOff>
    </xdr:to>
    <xdr:sp macro="" textlink="">
      <xdr:nvSpPr>
        <xdr:cNvPr id="19" name="Flecha abajo 18">
          <a:extLst>
            <a:ext uri="{FF2B5EF4-FFF2-40B4-BE49-F238E27FC236}">
              <a16:creationId xmlns:a16="http://schemas.microsoft.com/office/drawing/2014/main" id="{00000000-0008-0000-0200-000013000000}"/>
            </a:ext>
          </a:extLst>
        </xdr:cNvPr>
        <xdr:cNvSpPr/>
      </xdr:nvSpPr>
      <xdr:spPr>
        <a:xfrm>
          <a:off x="11185711" y="8523418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91</xdr:row>
      <xdr:rowOff>930093</xdr:rowOff>
    </xdr:from>
    <xdr:to>
      <xdr:col>4</xdr:col>
      <xdr:colOff>773206</xdr:colOff>
      <xdr:row>91</xdr:row>
      <xdr:rowOff>1165416</xdr:rowOff>
    </xdr:to>
    <xdr:sp macro="" textlink="">
      <xdr:nvSpPr>
        <xdr:cNvPr id="20" name="Flecha abajo 19">
          <a:extLst>
            <a:ext uri="{FF2B5EF4-FFF2-40B4-BE49-F238E27FC236}">
              <a16:creationId xmlns:a16="http://schemas.microsoft.com/office/drawing/2014/main" id="{00000000-0008-0000-0200-000014000000}"/>
            </a:ext>
          </a:extLst>
        </xdr:cNvPr>
        <xdr:cNvSpPr/>
      </xdr:nvSpPr>
      <xdr:spPr>
        <a:xfrm>
          <a:off x="7115735" y="4584326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91</xdr:row>
      <xdr:rowOff>936817</xdr:rowOff>
    </xdr:from>
    <xdr:to>
      <xdr:col>5</xdr:col>
      <xdr:colOff>679076</xdr:colOff>
      <xdr:row>91</xdr:row>
      <xdr:rowOff>1172140</xdr:rowOff>
    </xdr:to>
    <xdr:sp macro="" textlink="">
      <xdr:nvSpPr>
        <xdr:cNvPr id="21" name="Flecha abajo 20">
          <a:extLst>
            <a:ext uri="{FF2B5EF4-FFF2-40B4-BE49-F238E27FC236}">
              <a16:creationId xmlns:a16="http://schemas.microsoft.com/office/drawing/2014/main" id="{00000000-0008-0000-0200-000015000000}"/>
            </a:ext>
          </a:extLst>
        </xdr:cNvPr>
        <xdr:cNvSpPr/>
      </xdr:nvSpPr>
      <xdr:spPr>
        <a:xfrm>
          <a:off x="8254252" y="45849993"/>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91</xdr:row>
      <xdr:rowOff>965953</xdr:rowOff>
    </xdr:from>
    <xdr:to>
      <xdr:col>8</xdr:col>
      <xdr:colOff>35859</xdr:colOff>
      <xdr:row>91</xdr:row>
      <xdr:rowOff>1201276</xdr:rowOff>
    </xdr:to>
    <xdr:sp macro="" textlink="">
      <xdr:nvSpPr>
        <xdr:cNvPr id="22" name="Flecha abajo 21">
          <a:extLst>
            <a:ext uri="{FF2B5EF4-FFF2-40B4-BE49-F238E27FC236}">
              <a16:creationId xmlns:a16="http://schemas.microsoft.com/office/drawing/2014/main" id="{00000000-0008-0000-0200-000016000000}"/>
            </a:ext>
          </a:extLst>
        </xdr:cNvPr>
        <xdr:cNvSpPr/>
      </xdr:nvSpPr>
      <xdr:spPr>
        <a:xfrm>
          <a:off x="11185711" y="4587912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851641</xdr:colOff>
      <xdr:row>65</xdr:row>
      <xdr:rowOff>896475</xdr:rowOff>
    </xdr:from>
    <xdr:to>
      <xdr:col>3</xdr:col>
      <xdr:colOff>1109377</xdr:colOff>
      <xdr:row>65</xdr:row>
      <xdr:rowOff>1131798</xdr:rowOff>
    </xdr:to>
    <xdr:sp macro="" textlink="">
      <xdr:nvSpPr>
        <xdr:cNvPr id="23" name="Flecha abajo 22">
          <a:extLst>
            <a:ext uri="{FF2B5EF4-FFF2-40B4-BE49-F238E27FC236}">
              <a16:creationId xmlns:a16="http://schemas.microsoft.com/office/drawing/2014/main" id="{00000000-0008-0000-0200-000017000000}"/>
            </a:ext>
          </a:extLst>
        </xdr:cNvPr>
        <xdr:cNvSpPr/>
      </xdr:nvSpPr>
      <xdr:spPr>
        <a:xfrm>
          <a:off x="5546906" y="34233975"/>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432545</xdr:colOff>
      <xdr:row>65</xdr:row>
      <xdr:rowOff>903199</xdr:rowOff>
    </xdr:from>
    <xdr:to>
      <xdr:col>4</xdr:col>
      <xdr:colOff>690281</xdr:colOff>
      <xdr:row>65</xdr:row>
      <xdr:rowOff>1138522</xdr:rowOff>
    </xdr:to>
    <xdr:sp macro="" textlink="">
      <xdr:nvSpPr>
        <xdr:cNvPr id="24" name="Flecha abajo 23">
          <a:extLst>
            <a:ext uri="{FF2B5EF4-FFF2-40B4-BE49-F238E27FC236}">
              <a16:creationId xmlns:a16="http://schemas.microsoft.com/office/drawing/2014/main" id="{00000000-0008-0000-0200-000018000000}"/>
            </a:ext>
          </a:extLst>
        </xdr:cNvPr>
        <xdr:cNvSpPr/>
      </xdr:nvSpPr>
      <xdr:spPr>
        <a:xfrm>
          <a:off x="7032810" y="3424069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49</xdr:row>
      <xdr:rowOff>884847</xdr:rowOff>
    </xdr:from>
    <xdr:to>
      <xdr:col>4</xdr:col>
      <xdr:colOff>773206</xdr:colOff>
      <xdr:row>49</xdr:row>
      <xdr:rowOff>1123853</xdr:rowOff>
    </xdr:to>
    <xdr:sp macro="" textlink="">
      <xdr:nvSpPr>
        <xdr:cNvPr id="30" name="Flecha abajo 29">
          <a:extLst>
            <a:ext uri="{FF2B5EF4-FFF2-40B4-BE49-F238E27FC236}">
              <a16:creationId xmlns:a16="http://schemas.microsoft.com/office/drawing/2014/main" id="{00000000-0008-0000-0200-00001E000000}"/>
            </a:ext>
          </a:extLst>
        </xdr:cNvPr>
        <xdr:cNvSpPr/>
      </xdr:nvSpPr>
      <xdr:spPr>
        <a:xfrm>
          <a:off x="7116709" y="29294195"/>
          <a:ext cx="257736" cy="23900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49</xdr:row>
      <xdr:rowOff>897017</xdr:rowOff>
    </xdr:from>
    <xdr:to>
      <xdr:col>5</xdr:col>
      <xdr:colOff>679076</xdr:colOff>
      <xdr:row>49</xdr:row>
      <xdr:rowOff>1115606</xdr:rowOff>
    </xdr:to>
    <xdr:sp macro="" textlink="">
      <xdr:nvSpPr>
        <xdr:cNvPr id="31" name="Flecha abajo 30">
          <a:extLst>
            <a:ext uri="{FF2B5EF4-FFF2-40B4-BE49-F238E27FC236}">
              <a16:creationId xmlns:a16="http://schemas.microsoft.com/office/drawing/2014/main" id="{00000000-0008-0000-0200-00001F000000}"/>
            </a:ext>
          </a:extLst>
        </xdr:cNvPr>
        <xdr:cNvSpPr/>
      </xdr:nvSpPr>
      <xdr:spPr>
        <a:xfrm>
          <a:off x="8248405" y="29306365"/>
          <a:ext cx="257736" cy="21858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49</xdr:row>
      <xdr:rowOff>916453</xdr:rowOff>
    </xdr:from>
    <xdr:to>
      <xdr:col>8</xdr:col>
      <xdr:colOff>35859</xdr:colOff>
      <xdr:row>49</xdr:row>
      <xdr:rowOff>1125867</xdr:rowOff>
    </xdr:to>
    <xdr:sp macro="" textlink="">
      <xdr:nvSpPr>
        <xdr:cNvPr id="32" name="Flecha abajo 31">
          <a:extLst>
            <a:ext uri="{FF2B5EF4-FFF2-40B4-BE49-F238E27FC236}">
              <a16:creationId xmlns:a16="http://schemas.microsoft.com/office/drawing/2014/main" id="{00000000-0008-0000-0200-000020000000}"/>
            </a:ext>
          </a:extLst>
        </xdr:cNvPr>
        <xdr:cNvSpPr/>
      </xdr:nvSpPr>
      <xdr:spPr>
        <a:xfrm>
          <a:off x="11167197" y="29325801"/>
          <a:ext cx="265532" cy="20941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801220</xdr:colOff>
      <xdr:row>14</xdr:row>
      <xdr:rowOff>197221</xdr:rowOff>
    </xdr:from>
    <xdr:to>
      <xdr:col>13</xdr:col>
      <xdr:colOff>819978</xdr:colOff>
      <xdr:row>16</xdr:row>
      <xdr:rowOff>886239</xdr:rowOff>
    </xdr:to>
    <xdr:graphicFrame macro="">
      <xdr:nvGraphicFramePr>
        <xdr:cNvPr id="4" name="Diagrama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6</xdr:col>
      <xdr:colOff>687457</xdr:colOff>
      <xdr:row>14</xdr:row>
      <xdr:rowOff>2084294</xdr:rowOff>
    </xdr:from>
    <xdr:to>
      <xdr:col>7</xdr:col>
      <xdr:colOff>329356</xdr:colOff>
      <xdr:row>14</xdr:row>
      <xdr:rowOff>2375647</xdr:rowOff>
    </xdr:to>
    <xdr:sp macro="" textlink="">
      <xdr:nvSpPr>
        <xdr:cNvPr id="5" name="Flecha derecha 4">
          <a:extLst>
            <a:ext uri="{FF2B5EF4-FFF2-40B4-BE49-F238E27FC236}">
              <a16:creationId xmlns:a16="http://schemas.microsoft.com/office/drawing/2014/main" id="{00000000-0008-0000-0200-000005000000}"/>
            </a:ext>
          </a:extLst>
        </xdr:cNvPr>
        <xdr:cNvSpPr/>
      </xdr:nvSpPr>
      <xdr:spPr>
        <a:xfrm>
          <a:off x="9872870" y="11253142"/>
          <a:ext cx="859443" cy="2913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-96659</xdr:colOff>
      <xdr:row>71</xdr:row>
      <xdr:rowOff>115421</xdr:rowOff>
    </xdr:from>
    <xdr:ext cx="5060808" cy="937629"/>
    <xdr:sp macro="" textlink="">
      <xdr:nvSpPr>
        <xdr:cNvPr id="6" name="Rectángulo 5">
          <a:extLst>
            <a:ext uri="{FF2B5EF4-FFF2-40B4-BE49-F238E27FC236}">
              <a16:creationId xmlns:a16="http://schemas.microsoft.com/office/drawing/2014/main" id="{00000000-0008-0000-0300-000006000000}"/>
            </a:ext>
          </a:extLst>
        </xdr:cNvPr>
        <xdr:cNvSpPr/>
      </xdr:nvSpPr>
      <xdr:spPr>
        <a:xfrm>
          <a:off x="-96659" y="37016392"/>
          <a:ext cx="5060808"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3.Urratsa/ Paso 3</a:t>
          </a:r>
        </a:p>
      </xdr:txBody>
    </xdr:sp>
    <xdr:clientData/>
  </xdr:oneCellAnchor>
  <xdr:oneCellAnchor>
    <xdr:from>
      <xdr:col>0</xdr:col>
      <xdr:colOff>-174391</xdr:colOff>
      <xdr:row>139</xdr:row>
      <xdr:rowOff>238125</xdr:rowOff>
    </xdr:from>
    <xdr:ext cx="5217390" cy="937629"/>
    <xdr:sp macro="" textlink="">
      <xdr:nvSpPr>
        <xdr:cNvPr id="8" name="Rectángulo 7">
          <a:extLst>
            <a:ext uri="{FF2B5EF4-FFF2-40B4-BE49-F238E27FC236}">
              <a16:creationId xmlns:a16="http://schemas.microsoft.com/office/drawing/2014/main" id="{00000000-0008-0000-0300-000008000000}"/>
            </a:ext>
          </a:extLst>
        </xdr:cNvPr>
        <xdr:cNvSpPr/>
      </xdr:nvSpPr>
      <xdr:spPr>
        <a:xfrm>
          <a:off x="-174391" y="66195949"/>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5.Urratsa/ Paso 5</a:t>
          </a:r>
        </a:p>
      </xdr:txBody>
    </xdr:sp>
    <xdr:clientData/>
  </xdr:oneCellAnchor>
  <xdr:oneCellAnchor>
    <xdr:from>
      <xdr:col>0</xdr:col>
      <xdr:colOff>-174951</xdr:colOff>
      <xdr:row>14</xdr:row>
      <xdr:rowOff>76200</xdr:rowOff>
    </xdr:from>
    <xdr:ext cx="5217390" cy="937629"/>
    <xdr:sp macro="" textlink="">
      <xdr:nvSpPr>
        <xdr:cNvPr id="12" name="Rectángulo 11">
          <a:extLst>
            <a:ext uri="{FF2B5EF4-FFF2-40B4-BE49-F238E27FC236}">
              <a16:creationId xmlns:a16="http://schemas.microsoft.com/office/drawing/2014/main" id="{00000000-0008-0000-0200-000006000000}"/>
            </a:ext>
          </a:extLst>
        </xdr:cNvPr>
        <xdr:cNvSpPr/>
      </xdr:nvSpPr>
      <xdr:spPr>
        <a:xfrm>
          <a:off x="-174951" y="8234082"/>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1.Urratsa/ Paso 1</a:t>
          </a:r>
        </a:p>
      </xdr:txBody>
    </xdr:sp>
    <xdr:clientData/>
  </xdr:oneCellAnchor>
  <xdr:twoCellAnchor>
    <xdr:from>
      <xdr:col>4</xdr:col>
      <xdr:colOff>354534</xdr:colOff>
      <xdr:row>15</xdr:row>
      <xdr:rowOff>55318</xdr:rowOff>
    </xdr:from>
    <xdr:to>
      <xdr:col>5</xdr:col>
      <xdr:colOff>358921</xdr:colOff>
      <xdr:row>15</xdr:row>
      <xdr:rowOff>422871</xdr:rowOff>
    </xdr:to>
    <xdr:cxnSp macro="">
      <xdr:nvCxnSpPr>
        <xdr:cNvPr id="13" name="Conector angular 12">
          <a:extLst>
            <a:ext uri="{FF2B5EF4-FFF2-40B4-BE49-F238E27FC236}">
              <a16:creationId xmlns:a16="http://schemas.microsoft.com/office/drawing/2014/main" id="{00000000-0008-0000-0200-000007000000}"/>
            </a:ext>
          </a:extLst>
        </xdr:cNvPr>
        <xdr:cNvCxnSpPr/>
      </xdr:nvCxnSpPr>
      <xdr:spPr>
        <a:xfrm>
          <a:off x="6002859" y="6370393"/>
          <a:ext cx="1099762" cy="367553"/>
        </a:xfrm>
        <a:prstGeom prst="bentConnector3">
          <a:avLst>
            <a:gd name="adj1" fmla="val 100888"/>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-127326</xdr:colOff>
      <xdr:row>21</xdr:row>
      <xdr:rowOff>142875</xdr:rowOff>
    </xdr:from>
    <xdr:ext cx="5217390" cy="937629"/>
    <xdr:sp macro="" textlink="">
      <xdr:nvSpPr>
        <xdr:cNvPr id="14" name="Rectángulo 13">
          <a:extLst>
            <a:ext uri="{FF2B5EF4-FFF2-40B4-BE49-F238E27FC236}">
              <a16:creationId xmlns:a16="http://schemas.microsoft.com/office/drawing/2014/main" id="{00000000-0008-0000-0200-000005000000}"/>
            </a:ext>
          </a:extLst>
        </xdr:cNvPr>
        <xdr:cNvSpPr/>
      </xdr:nvSpPr>
      <xdr:spPr>
        <a:xfrm>
          <a:off x="-127326" y="13175316"/>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2.Urratsa/ Paso 2</a:t>
          </a:r>
        </a:p>
      </xdr:txBody>
    </xdr:sp>
    <xdr:clientData/>
  </xdr:oneCellAnchor>
  <xdr:oneCellAnchor>
    <xdr:from>
      <xdr:col>0</xdr:col>
      <xdr:colOff>-174951</xdr:colOff>
      <xdr:row>77</xdr:row>
      <xdr:rowOff>179296</xdr:rowOff>
    </xdr:from>
    <xdr:ext cx="5217390" cy="937629"/>
    <xdr:sp macro="" textlink="">
      <xdr:nvSpPr>
        <xdr:cNvPr id="18" name="Rectángulo 17">
          <a:extLst>
            <a:ext uri="{FF2B5EF4-FFF2-40B4-BE49-F238E27FC236}">
              <a16:creationId xmlns:a16="http://schemas.microsoft.com/office/drawing/2014/main" id="{00000000-0008-0000-0200-00000E000000}"/>
            </a:ext>
          </a:extLst>
        </xdr:cNvPr>
        <xdr:cNvSpPr/>
      </xdr:nvSpPr>
      <xdr:spPr>
        <a:xfrm>
          <a:off x="-174951" y="41035943"/>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4.Urratsa/ Paso 4</a:t>
          </a:r>
        </a:p>
      </xdr:txBody>
    </xdr:sp>
    <xdr:clientData/>
  </xdr:oneCellAnchor>
  <xdr:oneCellAnchor>
    <xdr:from>
      <xdr:col>0</xdr:col>
      <xdr:colOff>-174951</xdr:colOff>
      <xdr:row>155</xdr:row>
      <xdr:rowOff>285750</xdr:rowOff>
    </xdr:from>
    <xdr:ext cx="5217390" cy="937629"/>
    <xdr:sp macro="" textlink="">
      <xdr:nvSpPr>
        <xdr:cNvPr id="19" name="Rectángulo 18">
          <a:extLst>
            <a:ext uri="{FF2B5EF4-FFF2-40B4-BE49-F238E27FC236}">
              <a16:creationId xmlns:a16="http://schemas.microsoft.com/office/drawing/2014/main" id="{00000000-0008-0000-0200-000012000000}"/>
            </a:ext>
          </a:extLst>
        </xdr:cNvPr>
        <xdr:cNvSpPr/>
      </xdr:nvSpPr>
      <xdr:spPr>
        <a:xfrm>
          <a:off x="-174951" y="72597309"/>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6.Urratsa/ Paso 6</a:t>
          </a:r>
        </a:p>
      </xdr:txBody>
    </xdr:sp>
    <xdr:clientData/>
  </xdr:oneCellAnchor>
  <xdr:twoCellAnchor>
    <xdr:from>
      <xdr:col>1</xdr:col>
      <xdr:colOff>668430</xdr:colOff>
      <xdr:row>64</xdr:row>
      <xdr:rowOff>62755</xdr:rowOff>
    </xdr:from>
    <xdr:to>
      <xdr:col>1</xdr:col>
      <xdr:colOff>903753</xdr:colOff>
      <xdr:row>64</xdr:row>
      <xdr:rowOff>320491</xdr:rowOff>
    </xdr:to>
    <xdr:sp macro="" textlink="">
      <xdr:nvSpPr>
        <xdr:cNvPr id="15" name="Flecha abajo 14">
          <a:extLst>
            <a:ext uri="{FF2B5EF4-FFF2-40B4-BE49-F238E27FC236}">
              <a16:creationId xmlns:a16="http://schemas.microsoft.com/office/drawing/2014/main" id="{00000000-0008-0000-0300-00000F000000}"/>
            </a:ext>
          </a:extLst>
        </xdr:cNvPr>
        <xdr:cNvSpPr/>
      </xdr:nvSpPr>
      <xdr:spPr>
        <a:xfrm rot="16200000">
          <a:off x="2831165" y="35159579"/>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97</xdr:row>
      <xdr:rowOff>694767</xdr:rowOff>
    </xdr:from>
    <xdr:to>
      <xdr:col>4</xdr:col>
      <xdr:colOff>773206</xdr:colOff>
      <xdr:row>97</xdr:row>
      <xdr:rowOff>930090</xdr:rowOff>
    </xdr:to>
    <xdr:sp macro="" textlink="">
      <xdr:nvSpPr>
        <xdr:cNvPr id="20" name="Flecha abajo 19">
          <a:extLst>
            <a:ext uri="{FF2B5EF4-FFF2-40B4-BE49-F238E27FC236}">
              <a16:creationId xmlns:a16="http://schemas.microsoft.com/office/drawing/2014/main" id="{00000000-0008-0000-0300-000014000000}"/>
            </a:ext>
          </a:extLst>
        </xdr:cNvPr>
        <xdr:cNvSpPr/>
      </xdr:nvSpPr>
      <xdr:spPr>
        <a:xfrm>
          <a:off x="7116295" y="28726842"/>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97</xdr:row>
      <xdr:rowOff>701491</xdr:rowOff>
    </xdr:from>
    <xdr:to>
      <xdr:col>5</xdr:col>
      <xdr:colOff>679076</xdr:colOff>
      <xdr:row>97</xdr:row>
      <xdr:rowOff>936814</xdr:rowOff>
    </xdr:to>
    <xdr:sp macro="" textlink="">
      <xdr:nvSpPr>
        <xdr:cNvPr id="21" name="Flecha abajo 20">
          <a:extLst>
            <a:ext uri="{FF2B5EF4-FFF2-40B4-BE49-F238E27FC236}">
              <a16:creationId xmlns:a16="http://schemas.microsoft.com/office/drawing/2014/main" id="{00000000-0008-0000-0300-000015000000}"/>
            </a:ext>
          </a:extLst>
        </xdr:cNvPr>
        <xdr:cNvSpPr/>
      </xdr:nvSpPr>
      <xdr:spPr>
        <a:xfrm>
          <a:off x="8165165" y="28733566"/>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97</xdr:row>
      <xdr:rowOff>730627</xdr:rowOff>
    </xdr:from>
    <xdr:to>
      <xdr:col>8</xdr:col>
      <xdr:colOff>35859</xdr:colOff>
      <xdr:row>97</xdr:row>
      <xdr:rowOff>965950</xdr:rowOff>
    </xdr:to>
    <xdr:sp macro="" textlink="">
      <xdr:nvSpPr>
        <xdr:cNvPr id="22" name="Flecha abajo 21">
          <a:extLst>
            <a:ext uri="{FF2B5EF4-FFF2-40B4-BE49-F238E27FC236}">
              <a16:creationId xmlns:a16="http://schemas.microsoft.com/office/drawing/2014/main" id="{00000000-0008-0000-0300-000016000000}"/>
            </a:ext>
          </a:extLst>
        </xdr:cNvPr>
        <xdr:cNvSpPr/>
      </xdr:nvSpPr>
      <xdr:spPr>
        <a:xfrm>
          <a:off x="11089340" y="28762702"/>
          <a:ext cx="262219"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126</xdr:row>
      <xdr:rowOff>974917</xdr:rowOff>
    </xdr:from>
    <xdr:to>
      <xdr:col>4</xdr:col>
      <xdr:colOff>773206</xdr:colOff>
      <xdr:row>126</xdr:row>
      <xdr:rowOff>1210240</xdr:rowOff>
    </xdr:to>
    <xdr:sp macro="" textlink="">
      <xdr:nvSpPr>
        <xdr:cNvPr id="23" name="Flecha abajo 22">
          <a:extLst>
            <a:ext uri="{FF2B5EF4-FFF2-40B4-BE49-F238E27FC236}">
              <a16:creationId xmlns:a16="http://schemas.microsoft.com/office/drawing/2014/main" id="{00000000-0008-0000-0300-000017000000}"/>
            </a:ext>
          </a:extLst>
        </xdr:cNvPr>
        <xdr:cNvSpPr/>
      </xdr:nvSpPr>
      <xdr:spPr>
        <a:xfrm>
          <a:off x="6174441" y="63324446"/>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126</xdr:row>
      <xdr:rowOff>981641</xdr:rowOff>
    </xdr:from>
    <xdr:to>
      <xdr:col>5</xdr:col>
      <xdr:colOff>679076</xdr:colOff>
      <xdr:row>126</xdr:row>
      <xdr:rowOff>1216964</xdr:rowOff>
    </xdr:to>
    <xdr:sp macro="" textlink="">
      <xdr:nvSpPr>
        <xdr:cNvPr id="24" name="Flecha abajo 23">
          <a:extLst>
            <a:ext uri="{FF2B5EF4-FFF2-40B4-BE49-F238E27FC236}">
              <a16:creationId xmlns:a16="http://schemas.microsoft.com/office/drawing/2014/main" id="{00000000-0008-0000-0300-000018000000}"/>
            </a:ext>
          </a:extLst>
        </xdr:cNvPr>
        <xdr:cNvSpPr/>
      </xdr:nvSpPr>
      <xdr:spPr>
        <a:xfrm>
          <a:off x="7178487" y="63331170"/>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764240</xdr:colOff>
      <xdr:row>126</xdr:row>
      <xdr:rowOff>1010777</xdr:rowOff>
    </xdr:from>
    <xdr:to>
      <xdr:col>8</xdr:col>
      <xdr:colOff>35859</xdr:colOff>
      <xdr:row>126</xdr:row>
      <xdr:rowOff>1246100</xdr:rowOff>
    </xdr:to>
    <xdr:sp macro="" textlink="">
      <xdr:nvSpPr>
        <xdr:cNvPr id="25" name="Flecha abajo 24">
          <a:extLst>
            <a:ext uri="{FF2B5EF4-FFF2-40B4-BE49-F238E27FC236}">
              <a16:creationId xmlns:a16="http://schemas.microsoft.com/office/drawing/2014/main" id="{00000000-0008-0000-0300-000019000000}"/>
            </a:ext>
          </a:extLst>
        </xdr:cNvPr>
        <xdr:cNvSpPr/>
      </xdr:nvSpPr>
      <xdr:spPr>
        <a:xfrm>
          <a:off x="9919446" y="63360306"/>
          <a:ext cx="257737"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819150</xdr:colOff>
      <xdr:row>44</xdr:row>
      <xdr:rowOff>73961</xdr:rowOff>
    </xdr:from>
    <xdr:to>
      <xdr:col>1</xdr:col>
      <xdr:colOff>1047750</xdr:colOff>
      <xdr:row>44</xdr:row>
      <xdr:rowOff>331697</xdr:rowOff>
    </xdr:to>
    <xdr:sp macro="" textlink="">
      <xdr:nvSpPr>
        <xdr:cNvPr id="26" name="Flecha abajo 25">
          <a:extLst>
            <a:ext uri="{FF2B5EF4-FFF2-40B4-BE49-F238E27FC236}">
              <a16:creationId xmlns:a16="http://schemas.microsoft.com/office/drawing/2014/main" id="{00000000-0008-0000-0300-00001A000000}"/>
            </a:ext>
          </a:extLst>
        </xdr:cNvPr>
        <xdr:cNvSpPr/>
      </xdr:nvSpPr>
      <xdr:spPr>
        <a:xfrm rot="16200000">
          <a:off x="2976282" y="25053554"/>
          <a:ext cx="257736" cy="2286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762000</xdr:colOff>
      <xdr:row>157</xdr:row>
      <xdr:rowOff>200025</xdr:rowOff>
    </xdr:from>
    <xdr:to>
      <xdr:col>4</xdr:col>
      <xdr:colOff>600075</xdr:colOff>
      <xdr:row>157</xdr:row>
      <xdr:rowOff>923924</xdr:rowOff>
    </xdr:to>
    <xdr:cxnSp macro="">
      <xdr:nvCxnSpPr>
        <xdr:cNvPr id="27" name="Conector angular 26">
          <a:extLst>
            <a:ext uri="{FF2B5EF4-FFF2-40B4-BE49-F238E27FC236}">
              <a16:creationId xmlns:a16="http://schemas.microsoft.com/office/drawing/2014/main" id="{00000000-0008-0000-0200-00001B000000}"/>
            </a:ext>
          </a:extLst>
        </xdr:cNvPr>
        <xdr:cNvCxnSpPr/>
      </xdr:nvCxnSpPr>
      <xdr:spPr>
        <a:xfrm>
          <a:off x="5248275" y="71304150"/>
          <a:ext cx="1000125" cy="723899"/>
        </a:xfrm>
        <a:prstGeom prst="bentConnector3">
          <a:avLst>
            <a:gd name="adj1" fmla="val 99524"/>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27</xdr:row>
      <xdr:rowOff>70571</xdr:rowOff>
    </xdr:from>
    <xdr:to>
      <xdr:col>5</xdr:col>
      <xdr:colOff>419100</xdr:colOff>
      <xdr:row>28</xdr:row>
      <xdr:rowOff>342926</xdr:rowOff>
    </xdr:to>
    <xdr:sp macro="" textlink="">
      <xdr:nvSpPr>
        <xdr:cNvPr id="28" name="Cerrar llave 27">
          <a:extLst>
            <a:ext uri="{FF2B5EF4-FFF2-40B4-BE49-F238E27FC236}">
              <a16:creationId xmlns:a16="http://schemas.microsoft.com/office/drawing/2014/main" id="{00000000-0008-0000-0300-00001C000000}"/>
            </a:ext>
          </a:extLst>
        </xdr:cNvPr>
        <xdr:cNvSpPr/>
      </xdr:nvSpPr>
      <xdr:spPr>
        <a:xfrm>
          <a:off x="6810375" y="17863271"/>
          <a:ext cx="352425" cy="6724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-108276</xdr:colOff>
      <xdr:row>12</xdr:row>
      <xdr:rowOff>238125</xdr:rowOff>
    </xdr:from>
    <xdr:ext cx="5217390" cy="937629"/>
    <xdr:sp macro="" textlink="">
      <xdr:nvSpPr>
        <xdr:cNvPr id="2" name="Rectángulo 1">
          <a:extLst>
            <a:ext uri="{FF2B5EF4-FFF2-40B4-BE49-F238E27FC236}">
              <a16:creationId xmlns:a16="http://schemas.microsoft.com/office/drawing/2014/main" id="{00000000-0008-0000-0400-000002000000}"/>
            </a:ext>
          </a:extLst>
        </xdr:cNvPr>
        <xdr:cNvSpPr/>
      </xdr:nvSpPr>
      <xdr:spPr>
        <a:xfrm>
          <a:off x="-108276" y="6905625"/>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1.Urratsa/ Paso 1</a:t>
          </a:r>
        </a:p>
      </xdr:txBody>
    </xdr:sp>
    <xdr:clientData/>
  </xdr:oneCellAnchor>
  <xdr:oneCellAnchor>
    <xdr:from>
      <xdr:col>0</xdr:col>
      <xdr:colOff>-174951</xdr:colOff>
      <xdr:row>105</xdr:row>
      <xdr:rowOff>247650</xdr:rowOff>
    </xdr:from>
    <xdr:ext cx="5217390" cy="937629"/>
    <xdr:sp macro="" textlink="">
      <xdr:nvSpPr>
        <xdr:cNvPr id="6" name="Rectángulo 5">
          <a:extLst>
            <a:ext uri="{FF2B5EF4-FFF2-40B4-BE49-F238E27FC236}">
              <a16:creationId xmlns:a16="http://schemas.microsoft.com/office/drawing/2014/main" id="{00000000-0008-0000-0400-000006000000}"/>
            </a:ext>
          </a:extLst>
        </xdr:cNvPr>
        <xdr:cNvSpPr/>
      </xdr:nvSpPr>
      <xdr:spPr>
        <a:xfrm>
          <a:off x="-174951" y="53315507"/>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4.Urratsa/ Paso 4</a:t>
          </a:r>
        </a:p>
      </xdr:txBody>
    </xdr:sp>
    <xdr:clientData/>
  </xdr:oneCellAnchor>
  <xdr:oneCellAnchor>
    <xdr:from>
      <xdr:col>0</xdr:col>
      <xdr:colOff>-174951</xdr:colOff>
      <xdr:row>98</xdr:row>
      <xdr:rowOff>57150</xdr:rowOff>
    </xdr:from>
    <xdr:ext cx="5217390" cy="937629"/>
    <xdr:sp macro="" textlink="">
      <xdr:nvSpPr>
        <xdr:cNvPr id="15" name="Rectángulo 14">
          <a:extLst>
            <a:ext uri="{FF2B5EF4-FFF2-40B4-BE49-F238E27FC236}">
              <a16:creationId xmlns:a16="http://schemas.microsoft.com/office/drawing/2014/main" id="{00000000-0008-0000-0300-000006000000}"/>
            </a:ext>
          </a:extLst>
        </xdr:cNvPr>
        <xdr:cNvSpPr/>
      </xdr:nvSpPr>
      <xdr:spPr>
        <a:xfrm>
          <a:off x="-174951" y="49203676"/>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3.Urratsa/ Paso 3</a:t>
          </a:r>
        </a:p>
      </xdr:txBody>
    </xdr:sp>
    <xdr:clientData/>
  </xdr:oneCellAnchor>
  <xdr:oneCellAnchor>
    <xdr:from>
      <xdr:col>0</xdr:col>
      <xdr:colOff>-155340</xdr:colOff>
      <xdr:row>168</xdr:row>
      <xdr:rowOff>285750</xdr:rowOff>
    </xdr:from>
    <xdr:ext cx="5217390" cy="937629"/>
    <xdr:sp macro="" textlink="">
      <xdr:nvSpPr>
        <xdr:cNvPr id="17" name="Rectángulo 16">
          <a:extLst>
            <a:ext uri="{FF2B5EF4-FFF2-40B4-BE49-F238E27FC236}">
              <a16:creationId xmlns:a16="http://schemas.microsoft.com/office/drawing/2014/main" id="{00000000-0008-0000-0300-000008000000}"/>
            </a:ext>
          </a:extLst>
        </xdr:cNvPr>
        <xdr:cNvSpPr/>
      </xdr:nvSpPr>
      <xdr:spPr>
        <a:xfrm>
          <a:off x="-155340" y="79083477"/>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6.Urratsa / Paso 6</a:t>
          </a:r>
        </a:p>
      </xdr:txBody>
    </xdr:sp>
    <xdr:clientData/>
  </xdr:oneCellAnchor>
  <xdr:oneCellAnchor>
    <xdr:from>
      <xdr:col>0</xdr:col>
      <xdr:colOff>-174951</xdr:colOff>
      <xdr:row>184</xdr:row>
      <xdr:rowOff>361950</xdr:rowOff>
    </xdr:from>
    <xdr:ext cx="5217390" cy="937629"/>
    <xdr:sp macro="" textlink="">
      <xdr:nvSpPr>
        <xdr:cNvPr id="18" name="Rectángulo 17">
          <a:extLst>
            <a:ext uri="{FF2B5EF4-FFF2-40B4-BE49-F238E27FC236}">
              <a16:creationId xmlns:a16="http://schemas.microsoft.com/office/drawing/2014/main" id="{00000000-0008-0000-0200-000012000000}"/>
            </a:ext>
          </a:extLst>
        </xdr:cNvPr>
        <xdr:cNvSpPr/>
      </xdr:nvSpPr>
      <xdr:spPr>
        <a:xfrm>
          <a:off x="-174951" y="85270521"/>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7.Urratsa/ Paso 7</a:t>
          </a:r>
        </a:p>
      </xdr:txBody>
    </xdr:sp>
    <xdr:clientData/>
  </xdr:oneCellAnchor>
  <xdr:twoCellAnchor>
    <xdr:from>
      <xdr:col>1</xdr:col>
      <xdr:colOff>1079127</xdr:colOff>
      <xdr:row>44</xdr:row>
      <xdr:rowOff>73961</xdr:rowOff>
    </xdr:from>
    <xdr:to>
      <xdr:col>1</xdr:col>
      <xdr:colOff>1314450</xdr:colOff>
      <xdr:row>44</xdr:row>
      <xdr:rowOff>331697</xdr:rowOff>
    </xdr:to>
    <xdr:sp macro="" textlink="">
      <xdr:nvSpPr>
        <xdr:cNvPr id="12" name="Flecha abajo 11">
          <a:extLst>
            <a:ext uri="{FF2B5EF4-FFF2-40B4-BE49-F238E27FC236}">
              <a16:creationId xmlns:a16="http://schemas.microsoft.com/office/drawing/2014/main" id="{00000000-0008-0000-0400-00000C000000}"/>
            </a:ext>
          </a:extLst>
        </xdr:cNvPr>
        <xdr:cNvSpPr/>
      </xdr:nvSpPr>
      <xdr:spPr>
        <a:xfrm rot="16200000">
          <a:off x="2906246" y="24602517"/>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2294</xdr:colOff>
      <xdr:row>186</xdr:row>
      <xdr:rowOff>200057</xdr:rowOff>
    </xdr:from>
    <xdr:to>
      <xdr:col>4</xdr:col>
      <xdr:colOff>576487</xdr:colOff>
      <xdr:row>186</xdr:row>
      <xdr:rowOff>958597</xdr:rowOff>
    </xdr:to>
    <xdr:cxnSp macro="">
      <xdr:nvCxnSpPr>
        <xdr:cNvPr id="19" name="Conector angular 18">
          <a:extLst>
            <a:ext uri="{FF2B5EF4-FFF2-40B4-BE49-F238E27FC236}">
              <a16:creationId xmlns:a16="http://schemas.microsoft.com/office/drawing/2014/main" id="{00000000-0008-0000-0200-00001B000000}"/>
            </a:ext>
          </a:extLst>
        </xdr:cNvPr>
        <xdr:cNvCxnSpPr/>
      </xdr:nvCxnSpPr>
      <xdr:spPr>
        <a:xfrm>
          <a:off x="5498219" y="72132857"/>
          <a:ext cx="574193" cy="758540"/>
        </a:xfrm>
        <a:prstGeom prst="bentConnector3">
          <a:avLst>
            <a:gd name="adj1" fmla="val 99594"/>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447675</xdr:colOff>
      <xdr:row>53</xdr:row>
      <xdr:rowOff>314325</xdr:rowOff>
    </xdr:from>
    <xdr:to>
      <xdr:col>2</xdr:col>
      <xdr:colOff>638175</xdr:colOff>
      <xdr:row>53</xdr:row>
      <xdr:rowOff>466725</xdr:rowOff>
    </xdr:to>
    <xdr:sp macro="" textlink="">
      <xdr:nvSpPr>
        <xdr:cNvPr id="4" name="Flecha abajo 3">
          <a:extLst>
            <a:ext uri="{FF2B5EF4-FFF2-40B4-BE49-F238E27FC236}">
              <a16:creationId xmlns:a16="http://schemas.microsoft.com/office/drawing/2014/main" id="{00000000-0008-0000-0400-000004000000}"/>
            </a:ext>
          </a:extLst>
        </xdr:cNvPr>
        <xdr:cNvSpPr/>
      </xdr:nvSpPr>
      <xdr:spPr>
        <a:xfrm>
          <a:off x="3762375" y="29232225"/>
          <a:ext cx="19050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3</xdr:col>
      <xdr:colOff>381000</xdr:colOff>
      <xdr:row>53</xdr:row>
      <xdr:rowOff>314325</xdr:rowOff>
    </xdr:from>
    <xdr:to>
      <xdr:col>3</xdr:col>
      <xdr:colOff>571500</xdr:colOff>
      <xdr:row>53</xdr:row>
      <xdr:rowOff>466725</xdr:rowOff>
    </xdr:to>
    <xdr:sp macro="" textlink="">
      <xdr:nvSpPr>
        <xdr:cNvPr id="20" name="Flecha abajo 19">
          <a:extLst>
            <a:ext uri="{FF2B5EF4-FFF2-40B4-BE49-F238E27FC236}">
              <a16:creationId xmlns:a16="http://schemas.microsoft.com/office/drawing/2014/main" id="{00000000-0008-0000-0400-000014000000}"/>
            </a:ext>
          </a:extLst>
        </xdr:cNvPr>
        <xdr:cNvSpPr/>
      </xdr:nvSpPr>
      <xdr:spPr>
        <a:xfrm>
          <a:off x="4829175" y="29232225"/>
          <a:ext cx="19050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409575</xdr:colOff>
      <xdr:row>53</xdr:row>
      <xdr:rowOff>314325</xdr:rowOff>
    </xdr:from>
    <xdr:to>
      <xdr:col>4</xdr:col>
      <xdr:colOff>600075</xdr:colOff>
      <xdr:row>53</xdr:row>
      <xdr:rowOff>466725</xdr:rowOff>
    </xdr:to>
    <xdr:sp macro="" textlink="">
      <xdr:nvSpPr>
        <xdr:cNvPr id="21" name="Flecha abajo 20">
          <a:extLst>
            <a:ext uri="{FF2B5EF4-FFF2-40B4-BE49-F238E27FC236}">
              <a16:creationId xmlns:a16="http://schemas.microsoft.com/office/drawing/2014/main" id="{00000000-0008-0000-0400-000015000000}"/>
            </a:ext>
          </a:extLst>
        </xdr:cNvPr>
        <xdr:cNvSpPr/>
      </xdr:nvSpPr>
      <xdr:spPr>
        <a:xfrm>
          <a:off x="5905500" y="29232225"/>
          <a:ext cx="19050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381000</xdr:colOff>
      <xdr:row>53</xdr:row>
      <xdr:rowOff>323850</xdr:rowOff>
    </xdr:from>
    <xdr:to>
      <xdr:col>7</xdr:col>
      <xdr:colOff>571500</xdr:colOff>
      <xdr:row>53</xdr:row>
      <xdr:rowOff>476250</xdr:rowOff>
    </xdr:to>
    <xdr:sp macro="" textlink="">
      <xdr:nvSpPr>
        <xdr:cNvPr id="22" name="Flecha abajo 21">
          <a:extLst>
            <a:ext uri="{FF2B5EF4-FFF2-40B4-BE49-F238E27FC236}">
              <a16:creationId xmlns:a16="http://schemas.microsoft.com/office/drawing/2014/main" id="{00000000-0008-0000-0400-000016000000}"/>
            </a:ext>
          </a:extLst>
        </xdr:cNvPr>
        <xdr:cNvSpPr/>
      </xdr:nvSpPr>
      <xdr:spPr>
        <a:xfrm>
          <a:off x="11029950" y="27984450"/>
          <a:ext cx="19050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8</xdr:col>
      <xdr:colOff>314325</xdr:colOff>
      <xdr:row>53</xdr:row>
      <xdr:rowOff>323850</xdr:rowOff>
    </xdr:from>
    <xdr:to>
      <xdr:col>8</xdr:col>
      <xdr:colOff>504825</xdr:colOff>
      <xdr:row>53</xdr:row>
      <xdr:rowOff>476250</xdr:rowOff>
    </xdr:to>
    <xdr:sp macro="" textlink="">
      <xdr:nvSpPr>
        <xdr:cNvPr id="23" name="Flecha abajo 22">
          <a:extLst>
            <a:ext uri="{FF2B5EF4-FFF2-40B4-BE49-F238E27FC236}">
              <a16:creationId xmlns:a16="http://schemas.microsoft.com/office/drawing/2014/main" id="{00000000-0008-0000-0400-000017000000}"/>
            </a:ext>
          </a:extLst>
        </xdr:cNvPr>
        <xdr:cNvSpPr/>
      </xdr:nvSpPr>
      <xdr:spPr>
        <a:xfrm>
          <a:off x="10363200" y="29241750"/>
          <a:ext cx="19050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515470</xdr:colOff>
      <xdr:row>155</xdr:row>
      <xdr:rowOff>875742</xdr:rowOff>
    </xdr:from>
    <xdr:to>
      <xdr:col>4</xdr:col>
      <xdr:colOff>773206</xdr:colOff>
      <xdr:row>155</xdr:row>
      <xdr:rowOff>1111065</xdr:rowOff>
    </xdr:to>
    <xdr:sp macro="" textlink="">
      <xdr:nvSpPr>
        <xdr:cNvPr id="24" name="Flecha abajo 23">
          <a:extLst>
            <a:ext uri="{FF2B5EF4-FFF2-40B4-BE49-F238E27FC236}">
              <a16:creationId xmlns:a16="http://schemas.microsoft.com/office/drawing/2014/main" id="{00000000-0008-0000-0400-000018000000}"/>
            </a:ext>
          </a:extLst>
        </xdr:cNvPr>
        <xdr:cNvSpPr/>
      </xdr:nvSpPr>
      <xdr:spPr>
        <a:xfrm>
          <a:off x="6011395" y="63540717"/>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5</xdr:col>
      <xdr:colOff>421340</xdr:colOff>
      <xdr:row>155</xdr:row>
      <xdr:rowOff>882466</xdr:rowOff>
    </xdr:from>
    <xdr:to>
      <xdr:col>5</xdr:col>
      <xdr:colOff>679076</xdr:colOff>
      <xdr:row>155</xdr:row>
      <xdr:rowOff>1117789</xdr:rowOff>
    </xdr:to>
    <xdr:sp macro="" textlink="">
      <xdr:nvSpPr>
        <xdr:cNvPr id="25" name="Flecha abajo 24">
          <a:extLst>
            <a:ext uri="{FF2B5EF4-FFF2-40B4-BE49-F238E27FC236}">
              <a16:creationId xmlns:a16="http://schemas.microsoft.com/office/drawing/2014/main" id="{00000000-0008-0000-0400-000019000000}"/>
            </a:ext>
          </a:extLst>
        </xdr:cNvPr>
        <xdr:cNvSpPr/>
      </xdr:nvSpPr>
      <xdr:spPr>
        <a:xfrm>
          <a:off x="6898340" y="63547441"/>
          <a:ext cx="257736"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709077</xdr:colOff>
      <xdr:row>155</xdr:row>
      <xdr:rowOff>911602</xdr:rowOff>
    </xdr:from>
    <xdr:to>
      <xdr:col>8</xdr:col>
      <xdr:colOff>24347</xdr:colOff>
      <xdr:row>155</xdr:row>
      <xdr:rowOff>1146925</xdr:rowOff>
    </xdr:to>
    <xdr:sp macro="" textlink="">
      <xdr:nvSpPr>
        <xdr:cNvPr id="26" name="Flecha abajo 25">
          <a:extLst>
            <a:ext uri="{FF2B5EF4-FFF2-40B4-BE49-F238E27FC236}">
              <a16:creationId xmlns:a16="http://schemas.microsoft.com/office/drawing/2014/main" id="{00000000-0008-0000-0400-00001A000000}"/>
            </a:ext>
          </a:extLst>
        </xdr:cNvPr>
        <xdr:cNvSpPr/>
      </xdr:nvSpPr>
      <xdr:spPr>
        <a:xfrm>
          <a:off x="9795927" y="63576577"/>
          <a:ext cx="277295" cy="23532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oneCellAnchor>
    <xdr:from>
      <xdr:col>0</xdr:col>
      <xdr:colOff>-127326</xdr:colOff>
      <xdr:row>18</xdr:row>
      <xdr:rowOff>142875</xdr:rowOff>
    </xdr:from>
    <xdr:ext cx="5217390" cy="937629"/>
    <xdr:sp macro="" textlink="">
      <xdr:nvSpPr>
        <xdr:cNvPr id="27" name="Rectángulo 26">
          <a:extLst>
            <a:ext uri="{FF2B5EF4-FFF2-40B4-BE49-F238E27FC236}">
              <a16:creationId xmlns:a16="http://schemas.microsoft.com/office/drawing/2014/main" id="{00000000-0008-0000-0200-000005000000}"/>
            </a:ext>
          </a:extLst>
        </xdr:cNvPr>
        <xdr:cNvSpPr/>
      </xdr:nvSpPr>
      <xdr:spPr>
        <a:xfrm>
          <a:off x="-127326" y="11486284"/>
          <a:ext cx="5217390" cy="937629"/>
        </a:xfrm>
        <a:prstGeom prst="rect">
          <a:avLst/>
        </a:prstGeom>
        <a:noFill/>
      </xdr:spPr>
      <xdr:txBody>
        <a:bodyPr wrap="none" lIns="91440" tIns="45720" rIns="91440" bIns="45720">
          <a:spAutoFit/>
        </a:bodyPr>
        <a:lstStyle/>
        <a:p>
          <a:pPr algn="ctr"/>
          <a:r>
            <a:rPr lang="es-ES" sz="5400" b="0" cap="none" spc="0">
              <a:ln w="0"/>
              <a:solidFill>
                <a:schemeClr val="accent1"/>
              </a:solidFill>
              <a:effectLst>
                <a:outerShdw blurRad="38100" dist="25400" dir="5400000" algn="ctr" rotWithShape="0">
                  <a:srgbClr val="6E747A">
                    <a:alpha val="43000"/>
                  </a:srgbClr>
                </a:outerShdw>
              </a:effectLst>
            </a:rPr>
            <a:t>2.Urratsa/ Paso 2</a:t>
          </a:r>
        </a:p>
      </xdr:txBody>
    </xdr:sp>
    <xdr:clientData/>
  </xdr:oneCellAnchor>
  <xdr:twoCellAnchor>
    <xdr:from>
      <xdr:col>5</xdr:col>
      <xdr:colOff>0</xdr:colOff>
      <xdr:row>24</xdr:row>
      <xdr:rowOff>66675</xdr:rowOff>
    </xdr:from>
    <xdr:to>
      <xdr:col>5</xdr:col>
      <xdr:colOff>352425</xdr:colOff>
      <xdr:row>25</xdr:row>
      <xdr:rowOff>339030</xdr:rowOff>
    </xdr:to>
    <xdr:sp macro="" textlink="">
      <xdr:nvSpPr>
        <xdr:cNvPr id="28" name="Cerrar llave 27">
          <a:extLst>
            <a:ext uri="{FF2B5EF4-FFF2-40B4-BE49-F238E27FC236}">
              <a16:creationId xmlns:a16="http://schemas.microsoft.com/office/drawing/2014/main" id="{00000000-0008-0000-0400-00001C000000}"/>
            </a:ext>
          </a:extLst>
        </xdr:cNvPr>
        <xdr:cNvSpPr/>
      </xdr:nvSpPr>
      <xdr:spPr>
        <a:xfrm>
          <a:off x="6477000" y="16487775"/>
          <a:ext cx="352425" cy="67240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AH53"/>
  <sheetViews>
    <sheetView tabSelected="1" zoomScale="90" zoomScaleNormal="90" workbookViewId="0">
      <selection sqref="A1:AG1"/>
    </sheetView>
  </sheetViews>
  <sheetFormatPr baseColWidth="10" defaultColWidth="11.42578125" defaultRowHeight="15" x14ac:dyDescent="0.25"/>
  <cols>
    <col min="1" max="1" width="10" style="1" customWidth="1"/>
    <col min="2" max="2" width="19" style="1" customWidth="1"/>
    <col min="3" max="3" width="17.7109375" style="1" customWidth="1"/>
    <col min="4" max="4" width="19.42578125" style="1" customWidth="1"/>
    <col min="5" max="5" width="15.7109375" style="1" customWidth="1"/>
    <col min="6" max="7" width="11.42578125" style="1"/>
    <col min="8" max="12" width="15.5703125" style="1" customWidth="1"/>
    <col min="13" max="13" width="12.28515625" style="1" bestFit="1" customWidth="1"/>
    <col min="14" max="14" width="11.28515625" style="1" customWidth="1"/>
    <col min="15" max="15" width="13.42578125" style="1" customWidth="1"/>
    <col min="16" max="16" width="13.28515625" style="1" customWidth="1"/>
    <col min="17" max="19" width="11.42578125" style="1"/>
    <col min="20" max="20" width="14.7109375" style="1" bestFit="1" customWidth="1"/>
    <col min="21" max="22" width="11.42578125" style="1"/>
    <col min="23" max="23" width="15.7109375" style="1" customWidth="1"/>
    <col min="24" max="24" width="12.5703125" style="1" customWidth="1"/>
    <col min="25" max="25" width="11.42578125" style="1"/>
    <col min="26" max="26" width="14.28515625" style="1" customWidth="1"/>
    <col min="27" max="27" width="12.7109375" style="1" customWidth="1"/>
    <col min="28" max="28" width="11.42578125" style="1"/>
    <col min="29" max="29" width="16" style="1" customWidth="1"/>
    <col min="30" max="30" width="15.28515625" style="1" customWidth="1"/>
    <col min="31" max="31" width="12.5703125" style="1" bestFit="1" customWidth="1"/>
    <col min="32" max="32" width="12.5703125" style="1" customWidth="1"/>
    <col min="33" max="33" width="17.7109375" style="1" customWidth="1"/>
    <col min="34" max="16384" width="11.42578125" style="1"/>
  </cols>
  <sheetData>
    <row r="1" spans="1:34" ht="31.5" customHeight="1" x14ac:dyDescent="0.25">
      <c r="A1" s="391" t="s">
        <v>697</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row>
    <row r="2" spans="1:34" ht="110.25" customHeight="1" x14ac:dyDescent="0.25">
      <c r="A2" s="365" t="s">
        <v>0</v>
      </c>
      <c r="B2" s="396"/>
      <c r="C2" s="396"/>
      <c r="D2" s="396"/>
      <c r="E2" s="396"/>
      <c r="F2" s="396"/>
      <c r="G2" s="396"/>
      <c r="H2" s="396"/>
      <c r="I2" s="396"/>
      <c r="J2" s="396"/>
      <c r="K2" s="396"/>
      <c r="L2" s="396"/>
      <c r="M2" s="396"/>
      <c r="N2" s="396"/>
    </row>
    <row r="3" spans="1:34" ht="29.25" customHeight="1" x14ac:dyDescent="0.25">
      <c r="A3" s="391" t="s">
        <v>1</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row>
    <row r="4" spans="1:34" x14ac:dyDescent="0.25">
      <c r="A4" s="15"/>
      <c r="B4" s="15"/>
      <c r="C4" s="15"/>
      <c r="D4" s="15"/>
      <c r="E4" s="15"/>
      <c r="F4" s="15"/>
      <c r="G4" s="16"/>
      <c r="H4" s="8"/>
      <c r="I4" s="8"/>
      <c r="J4" s="8"/>
      <c r="K4" s="8"/>
      <c r="L4" s="8"/>
    </row>
    <row r="5" spans="1:34" ht="30.75" customHeight="1" x14ac:dyDescent="0.25">
      <c r="A5" s="377" t="s">
        <v>2</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row>
    <row r="6" spans="1:34" ht="93" customHeight="1" thickBot="1" x14ac:dyDescent="0.3">
      <c r="A6" s="416" t="s">
        <v>698</v>
      </c>
      <c r="B6" s="417"/>
      <c r="C6" s="417"/>
      <c r="D6" s="417"/>
      <c r="E6" s="417"/>
      <c r="F6" s="417"/>
      <c r="G6" s="417"/>
      <c r="H6" s="417"/>
      <c r="I6" s="417"/>
      <c r="J6" s="417"/>
      <c r="K6" s="417"/>
      <c r="L6" s="417"/>
      <c r="M6" s="417"/>
      <c r="N6" s="417"/>
      <c r="O6" s="17"/>
      <c r="P6" s="17"/>
      <c r="Q6" s="17"/>
      <c r="R6" s="17"/>
      <c r="S6" s="17"/>
      <c r="T6" s="17"/>
      <c r="U6" s="17"/>
      <c r="V6" s="17"/>
      <c r="W6" s="17"/>
      <c r="X6" s="17"/>
      <c r="Y6" s="418" t="s">
        <v>3</v>
      </c>
      <c r="Z6" s="418"/>
      <c r="AA6" s="418"/>
      <c r="AB6" s="418"/>
      <c r="AC6" s="418"/>
      <c r="AD6" s="17"/>
      <c r="AE6" s="17"/>
      <c r="AF6" s="17"/>
      <c r="AG6" s="17"/>
    </row>
    <row r="7" spans="1:34" ht="31.5" customHeight="1" x14ac:dyDescent="0.25">
      <c r="A7" s="20"/>
      <c r="B7" s="21"/>
      <c r="C7" s="399" t="s">
        <v>4</v>
      </c>
      <c r="D7" s="422" t="s">
        <v>5</v>
      </c>
      <c r="E7" s="369"/>
      <c r="F7" s="370"/>
      <c r="G7" s="370"/>
      <c r="H7" s="370"/>
      <c r="I7" s="370"/>
      <c r="J7" s="370"/>
      <c r="K7" s="370"/>
      <c r="L7" s="370"/>
      <c r="M7" s="370"/>
      <c r="N7" s="370"/>
      <c r="O7" s="370"/>
      <c r="P7" s="370"/>
      <c r="Q7" s="370"/>
      <c r="R7" s="370"/>
      <c r="S7" s="370"/>
      <c r="T7" s="370"/>
      <c r="U7" s="370"/>
      <c r="V7" s="370"/>
      <c r="W7" s="370"/>
      <c r="X7" s="370"/>
      <c r="Y7" s="370"/>
      <c r="Z7" s="415"/>
      <c r="AA7" s="393" t="s">
        <v>6</v>
      </c>
      <c r="AB7" s="404" t="s">
        <v>7</v>
      </c>
      <c r="AC7" s="405"/>
      <c r="AD7" s="405"/>
      <c r="AE7" s="405"/>
      <c r="AF7" s="405"/>
      <c r="AG7" s="406"/>
      <c r="AH7" s="399" t="s">
        <v>8</v>
      </c>
    </row>
    <row r="8" spans="1:34" ht="30.75" customHeight="1" x14ac:dyDescent="0.25">
      <c r="A8" s="22"/>
      <c r="B8" s="13"/>
      <c r="C8" s="400"/>
      <c r="D8" s="423"/>
      <c r="E8" s="425" t="s">
        <v>9</v>
      </c>
      <c r="F8" s="397" t="s">
        <v>10</v>
      </c>
      <c r="G8" s="420" t="s">
        <v>11</v>
      </c>
      <c r="H8" s="397" t="s">
        <v>12</v>
      </c>
      <c r="I8" s="397" t="s">
        <v>13</v>
      </c>
      <c r="J8" s="420" t="s">
        <v>699</v>
      </c>
      <c r="K8" s="420" t="s">
        <v>14</v>
      </c>
      <c r="L8" s="420" t="s">
        <v>15</v>
      </c>
      <c r="M8" s="402" t="s">
        <v>16</v>
      </c>
      <c r="N8" s="403"/>
      <c r="O8" s="403"/>
      <c r="P8" s="403"/>
      <c r="Q8" s="403"/>
      <c r="R8" s="403"/>
      <c r="S8" s="403"/>
      <c r="T8" s="427" t="s">
        <v>17</v>
      </c>
      <c r="U8" s="428"/>
      <c r="V8" s="428"/>
      <c r="W8" s="428"/>
      <c r="X8" s="429"/>
      <c r="Y8" s="361"/>
      <c r="Z8" s="413" t="s">
        <v>18</v>
      </c>
      <c r="AA8" s="394"/>
      <c r="AB8" s="407" t="s">
        <v>19</v>
      </c>
      <c r="AC8" s="409" t="s">
        <v>20</v>
      </c>
      <c r="AD8" s="409" t="s">
        <v>21</v>
      </c>
      <c r="AE8" s="409" t="s">
        <v>700</v>
      </c>
      <c r="AF8" s="409" t="s">
        <v>22</v>
      </c>
      <c r="AG8" s="411" t="s">
        <v>23</v>
      </c>
      <c r="AH8" s="400"/>
    </row>
    <row r="9" spans="1:34" ht="119.65" customHeight="1" thickBot="1" x14ac:dyDescent="0.3">
      <c r="A9" s="23"/>
      <c r="C9" s="401"/>
      <c r="D9" s="424"/>
      <c r="E9" s="426"/>
      <c r="F9" s="398"/>
      <c r="G9" s="421"/>
      <c r="H9" s="398"/>
      <c r="I9" s="398"/>
      <c r="J9" s="421"/>
      <c r="K9" s="421"/>
      <c r="L9" s="421"/>
      <c r="M9" s="19" t="s">
        <v>24</v>
      </c>
      <c r="N9" s="19" t="s">
        <v>25</v>
      </c>
      <c r="O9" s="19" t="s">
        <v>26</v>
      </c>
      <c r="P9" s="19" t="s">
        <v>27</v>
      </c>
      <c r="Q9" s="19" t="s">
        <v>28</v>
      </c>
      <c r="R9" s="35" t="s">
        <v>29</v>
      </c>
      <c r="S9" s="19" t="s">
        <v>22</v>
      </c>
      <c r="T9" s="19" t="s">
        <v>20</v>
      </c>
      <c r="U9" s="19" t="s">
        <v>19</v>
      </c>
      <c r="V9" s="35" t="s">
        <v>30</v>
      </c>
      <c r="W9" s="19" t="s">
        <v>31</v>
      </c>
      <c r="X9" s="19"/>
      <c r="Y9" s="19" t="s">
        <v>22</v>
      </c>
      <c r="Z9" s="414"/>
      <c r="AA9" s="395"/>
      <c r="AB9" s="408"/>
      <c r="AC9" s="410"/>
      <c r="AD9" s="410"/>
      <c r="AE9" s="410"/>
      <c r="AF9" s="410"/>
      <c r="AG9" s="412"/>
      <c r="AH9" s="401"/>
    </row>
    <row r="10" spans="1:34" ht="30" customHeight="1" x14ac:dyDescent="0.25">
      <c r="A10" s="387" t="s">
        <v>32</v>
      </c>
      <c r="B10" s="388"/>
      <c r="C10" s="251"/>
      <c r="D10" s="251"/>
      <c r="E10" s="252"/>
      <c r="F10" s="252"/>
      <c r="G10" s="252"/>
      <c r="H10" s="252"/>
      <c r="I10" s="252"/>
      <c r="J10" s="252"/>
      <c r="K10" s="252"/>
      <c r="L10" s="252"/>
      <c r="M10" s="252"/>
      <c r="N10" s="252"/>
      <c r="O10" s="252"/>
      <c r="P10" s="252"/>
      <c r="Q10" s="252"/>
      <c r="R10" s="252"/>
      <c r="S10" s="252"/>
      <c r="T10" s="252"/>
      <c r="U10" s="252"/>
      <c r="V10" s="252"/>
      <c r="W10" s="252"/>
      <c r="X10" s="252"/>
      <c r="Y10" s="252"/>
      <c r="Z10" s="253">
        <f>SUM(E10:Y10)</f>
        <v>0</v>
      </c>
      <c r="AA10" s="253"/>
      <c r="AB10" s="252"/>
      <c r="AC10" s="252"/>
      <c r="AD10" s="252"/>
      <c r="AE10" s="252"/>
      <c r="AF10" s="252"/>
      <c r="AG10" s="253">
        <f>SUM(AB10:AF10)</f>
        <v>0</v>
      </c>
      <c r="AH10" s="253">
        <f>+C10+D10+Z10+AA10+AG10</f>
        <v>0</v>
      </c>
    </row>
    <row r="11" spans="1:34" ht="30.75" customHeight="1" x14ac:dyDescent="0.25">
      <c r="A11" s="387" t="s">
        <v>33</v>
      </c>
      <c r="B11" s="388"/>
      <c r="C11" s="251"/>
      <c r="D11" s="251"/>
      <c r="E11" s="252"/>
      <c r="F11" s="252"/>
      <c r="G11" s="252"/>
      <c r="H11" s="252"/>
      <c r="I11" s="252"/>
      <c r="J11" s="252"/>
      <c r="K11" s="252"/>
      <c r="L11" s="252"/>
      <c r="M11" s="252"/>
      <c r="N11" s="252"/>
      <c r="O11" s="252"/>
      <c r="P11" s="252"/>
      <c r="Q11" s="252"/>
      <c r="R11" s="252"/>
      <c r="S11" s="252"/>
      <c r="T11" s="252"/>
      <c r="U11" s="252"/>
      <c r="V11" s="252"/>
      <c r="W11" s="252"/>
      <c r="X11" s="252"/>
      <c r="Y11" s="252"/>
      <c r="Z11" s="253">
        <f t="shared" ref="Z11:Z21" si="0">SUM(E11:Y11)</f>
        <v>0</v>
      </c>
      <c r="AA11" s="253"/>
      <c r="AB11" s="252"/>
      <c r="AC11" s="252"/>
      <c r="AD11" s="252"/>
      <c r="AE11" s="252"/>
      <c r="AF11" s="252"/>
      <c r="AG11" s="253">
        <f t="shared" ref="AG11:AG21" si="1">SUM(AB11:AF11)</f>
        <v>0</v>
      </c>
      <c r="AH11" s="253">
        <f t="shared" ref="AH11:AH19" si="2">+C11+D11+Z11+AA11+AG11</f>
        <v>0</v>
      </c>
    </row>
    <row r="12" spans="1:34" ht="28.5" customHeight="1" x14ac:dyDescent="0.25">
      <c r="A12" s="387" t="s">
        <v>34</v>
      </c>
      <c r="B12" s="388"/>
      <c r="C12" s="251"/>
      <c r="D12" s="251"/>
      <c r="E12" s="252"/>
      <c r="F12" s="252"/>
      <c r="G12" s="252"/>
      <c r="H12" s="252"/>
      <c r="I12" s="252"/>
      <c r="J12" s="252"/>
      <c r="K12" s="252"/>
      <c r="L12" s="252"/>
      <c r="M12" s="252"/>
      <c r="N12" s="252"/>
      <c r="O12" s="252"/>
      <c r="P12" s="252"/>
      <c r="Q12" s="252"/>
      <c r="R12" s="252"/>
      <c r="S12" s="252"/>
      <c r="T12" s="252"/>
      <c r="U12" s="252"/>
      <c r="V12" s="252"/>
      <c r="W12" s="252"/>
      <c r="X12" s="252"/>
      <c r="Y12" s="252"/>
      <c r="Z12" s="253">
        <f t="shared" si="0"/>
        <v>0</v>
      </c>
      <c r="AA12" s="253"/>
      <c r="AB12" s="252"/>
      <c r="AC12" s="252"/>
      <c r="AD12" s="252"/>
      <c r="AE12" s="252"/>
      <c r="AF12" s="252"/>
      <c r="AG12" s="253">
        <f t="shared" si="1"/>
        <v>0</v>
      </c>
      <c r="AH12" s="253">
        <f t="shared" si="2"/>
        <v>0</v>
      </c>
    </row>
    <row r="13" spans="1:34" ht="30.75" customHeight="1" x14ac:dyDescent="0.25">
      <c r="A13" s="387" t="s">
        <v>35</v>
      </c>
      <c r="B13" s="388"/>
      <c r="C13" s="251"/>
      <c r="D13" s="251"/>
      <c r="E13" s="252"/>
      <c r="F13" s="252"/>
      <c r="G13" s="252"/>
      <c r="H13" s="252"/>
      <c r="I13" s="252"/>
      <c r="J13" s="252"/>
      <c r="K13" s="252"/>
      <c r="L13" s="252"/>
      <c r="M13" s="252"/>
      <c r="N13" s="252"/>
      <c r="O13" s="252"/>
      <c r="P13" s="252"/>
      <c r="Q13" s="252"/>
      <c r="R13" s="252"/>
      <c r="S13" s="252"/>
      <c r="T13" s="252"/>
      <c r="U13" s="252"/>
      <c r="V13" s="252"/>
      <c r="W13" s="252"/>
      <c r="X13" s="252"/>
      <c r="Y13" s="252"/>
      <c r="Z13" s="253">
        <f t="shared" si="0"/>
        <v>0</v>
      </c>
      <c r="AA13" s="253"/>
      <c r="AB13" s="252"/>
      <c r="AC13" s="252"/>
      <c r="AD13" s="252"/>
      <c r="AE13" s="252"/>
      <c r="AF13" s="252"/>
      <c r="AG13" s="253">
        <f t="shared" si="1"/>
        <v>0</v>
      </c>
      <c r="AH13" s="253">
        <f t="shared" si="2"/>
        <v>0</v>
      </c>
    </row>
    <row r="14" spans="1:34" ht="30" customHeight="1" x14ac:dyDescent="0.25">
      <c r="A14" s="387" t="s">
        <v>36</v>
      </c>
      <c r="B14" s="388"/>
      <c r="C14" s="251"/>
      <c r="D14" s="251"/>
      <c r="E14" s="252"/>
      <c r="F14" s="252"/>
      <c r="G14" s="252"/>
      <c r="H14" s="252"/>
      <c r="I14" s="252"/>
      <c r="J14" s="252"/>
      <c r="K14" s="252"/>
      <c r="L14" s="252"/>
      <c r="M14" s="252"/>
      <c r="N14" s="252"/>
      <c r="O14" s="252"/>
      <c r="P14" s="252"/>
      <c r="Q14" s="252"/>
      <c r="R14" s="252"/>
      <c r="S14" s="252"/>
      <c r="T14" s="252"/>
      <c r="U14" s="252"/>
      <c r="V14" s="252"/>
      <c r="W14" s="252"/>
      <c r="X14" s="252"/>
      <c r="Y14" s="252"/>
      <c r="Z14" s="253">
        <f t="shared" si="0"/>
        <v>0</v>
      </c>
      <c r="AA14" s="253"/>
      <c r="AB14" s="252"/>
      <c r="AC14" s="252"/>
      <c r="AD14" s="252"/>
      <c r="AE14" s="252"/>
      <c r="AF14" s="252"/>
      <c r="AG14" s="253">
        <f t="shared" si="1"/>
        <v>0</v>
      </c>
      <c r="AH14" s="253">
        <f t="shared" si="2"/>
        <v>0</v>
      </c>
    </row>
    <row r="15" spans="1:34" ht="29.25" customHeight="1" x14ac:dyDescent="0.25">
      <c r="A15" s="387" t="s">
        <v>37</v>
      </c>
      <c r="B15" s="388"/>
      <c r="C15" s="251"/>
      <c r="D15" s="251"/>
      <c r="E15" s="252"/>
      <c r="F15" s="252"/>
      <c r="G15" s="252"/>
      <c r="H15" s="252"/>
      <c r="I15" s="252"/>
      <c r="J15" s="252"/>
      <c r="K15" s="252"/>
      <c r="L15" s="252"/>
      <c r="M15" s="252"/>
      <c r="N15" s="252"/>
      <c r="O15" s="252"/>
      <c r="P15" s="252"/>
      <c r="Q15" s="252"/>
      <c r="R15" s="252"/>
      <c r="S15" s="252"/>
      <c r="T15" s="252"/>
      <c r="U15" s="252"/>
      <c r="V15" s="252"/>
      <c r="W15" s="252"/>
      <c r="X15" s="252"/>
      <c r="Y15" s="252"/>
      <c r="Z15" s="253">
        <f t="shared" si="0"/>
        <v>0</v>
      </c>
      <c r="AA15" s="253"/>
      <c r="AB15" s="252"/>
      <c r="AC15" s="252"/>
      <c r="AD15" s="252"/>
      <c r="AE15" s="252"/>
      <c r="AF15" s="252"/>
      <c r="AG15" s="253">
        <f t="shared" si="1"/>
        <v>0</v>
      </c>
      <c r="AH15" s="253">
        <f t="shared" si="2"/>
        <v>0</v>
      </c>
    </row>
    <row r="16" spans="1:34" ht="31.5" customHeight="1" x14ac:dyDescent="0.25">
      <c r="A16" s="387" t="s">
        <v>38</v>
      </c>
      <c r="B16" s="388"/>
      <c r="C16" s="251"/>
      <c r="D16" s="251"/>
      <c r="E16" s="252"/>
      <c r="F16" s="252"/>
      <c r="G16" s="252"/>
      <c r="H16" s="252"/>
      <c r="I16" s="252"/>
      <c r="J16" s="252"/>
      <c r="K16" s="252"/>
      <c r="L16" s="252"/>
      <c r="M16" s="252"/>
      <c r="N16" s="252"/>
      <c r="O16" s="252"/>
      <c r="P16" s="252"/>
      <c r="Q16" s="252"/>
      <c r="R16" s="252"/>
      <c r="S16" s="252"/>
      <c r="T16" s="252"/>
      <c r="U16" s="252"/>
      <c r="V16" s="252"/>
      <c r="W16" s="252"/>
      <c r="X16" s="252"/>
      <c r="Y16" s="252"/>
      <c r="Z16" s="253">
        <f t="shared" si="0"/>
        <v>0</v>
      </c>
      <c r="AA16" s="253"/>
      <c r="AB16" s="252"/>
      <c r="AC16" s="252"/>
      <c r="AD16" s="252"/>
      <c r="AE16" s="252"/>
      <c r="AF16" s="252"/>
      <c r="AG16" s="253">
        <f t="shared" si="1"/>
        <v>0</v>
      </c>
      <c r="AH16" s="253">
        <f t="shared" si="2"/>
        <v>0</v>
      </c>
    </row>
    <row r="17" spans="1:34" ht="30.75" customHeight="1" x14ac:dyDescent="0.25">
      <c r="A17" s="387" t="s">
        <v>39</v>
      </c>
      <c r="B17" s="388"/>
      <c r="C17" s="251"/>
      <c r="D17" s="251"/>
      <c r="E17" s="252"/>
      <c r="F17" s="252"/>
      <c r="G17" s="252"/>
      <c r="H17" s="252"/>
      <c r="I17" s="252"/>
      <c r="J17" s="252"/>
      <c r="K17" s="252"/>
      <c r="L17" s="252"/>
      <c r="M17" s="252"/>
      <c r="N17" s="252"/>
      <c r="O17" s="252"/>
      <c r="P17" s="252"/>
      <c r="Q17" s="252"/>
      <c r="R17" s="252"/>
      <c r="S17" s="252"/>
      <c r="T17" s="252"/>
      <c r="U17" s="252"/>
      <c r="V17" s="252"/>
      <c r="W17" s="252"/>
      <c r="X17" s="252"/>
      <c r="Y17" s="252"/>
      <c r="Z17" s="253">
        <f t="shared" si="0"/>
        <v>0</v>
      </c>
      <c r="AA17" s="253"/>
      <c r="AB17" s="252"/>
      <c r="AC17" s="252"/>
      <c r="AD17" s="252"/>
      <c r="AE17" s="252"/>
      <c r="AF17" s="252"/>
      <c r="AG17" s="253">
        <f t="shared" si="1"/>
        <v>0</v>
      </c>
      <c r="AH17" s="253">
        <f t="shared" si="2"/>
        <v>0</v>
      </c>
    </row>
    <row r="18" spans="1:34" ht="30.75" customHeight="1" x14ac:dyDescent="0.25">
      <c r="A18" s="387" t="s">
        <v>40</v>
      </c>
      <c r="B18" s="388"/>
      <c r="C18" s="251"/>
      <c r="D18" s="251"/>
      <c r="E18" s="252"/>
      <c r="F18" s="252"/>
      <c r="G18" s="252"/>
      <c r="H18" s="252"/>
      <c r="I18" s="252"/>
      <c r="J18" s="252"/>
      <c r="K18" s="252"/>
      <c r="L18" s="252"/>
      <c r="M18" s="252"/>
      <c r="N18" s="252"/>
      <c r="O18" s="252"/>
      <c r="P18" s="252"/>
      <c r="Q18" s="252"/>
      <c r="R18" s="252"/>
      <c r="S18" s="252"/>
      <c r="T18" s="252"/>
      <c r="U18" s="252"/>
      <c r="V18" s="252"/>
      <c r="W18" s="252"/>
      <c r="X18" s="252"/>
      <c r="Y18" s="252"/>
      <c r="Z18" s="253">
        <f t="shared" si="0"/>
        <v>0</v>
      </c>
      <c r="AA18" s="253"/>
      <c r="AB18" s="252"/>
      <c r="AC18" s="252"/>
      <c r="AD18" s="252"/>
      <c r="AE18" s="252"/>
      <c r="AF18" s="252"/>
      <c r="AG18" s="253">
        <f t="shared" si="1"/>
        <v>0</v>
      </c>
      <c r="AH18" s="253">
        <f t="shared" si="2"/>
        <v>0</v>
      </c>
    </row>
    <row r="19" spans="1:34" ht="30.75" customHeight="1" x14ac:dyDescent="0.25">
      <c r="A19" s="387" t="s">
        <v>41</v>
      </c>
      <c r="B19" s="388"/>
      <c r="C19" s="251"/>
      <c r="D19" s="251"/>
      <c r="E19" s="252"/>
      <c r="F19" s="252"/>
      <c r="G19" s="252"/>
      <c r="H19" s="252"/>
      <c r="I19" s="252"/>
      <c r="J19" s="252"/>
      <c r="K19" s="252"/>
      <c r="L19" s="252"/>
      <c r="M19" s="252"/>
      <c r="N19" s="252"/>
      <c r="O19" s="252"/>
      <c r="P19" s="252"/>
      <c r="Q19" s="252"/>
      <c r="R19" s="252"/>
      <c r="S19" s="252"/>
      <c r="T19" s="252"/>
      <c r="U19" s="252"/>
      <c r="V19" s="252"/>
      <c r="W19" s="252"/>
      <c r="X19" s="252"/>
      <c r="Y19" s="252"/>
      <c r="Z19" s="253">
        <f t="shared" si="0"/>
        <v>0</v>
      </c>
      <c r="AA19" s="253"/>
      <c r="AB19" s="252"/>
      <c r="AC19" s="252"/>
      <c r="AD19" s="252"/>
      <c r="AE19" s="252"/>
      <c r="AF19" s="252"/>
      <c r="AG19" s="253">
        <f t="shared" si="1"/>
        <v>0</v>
      </c>
      <c r="AH19" s="253">
        <f t="shared" si="2"/>
        <v>0</v>
      </c>
    </row>
    <row r="20" spans="1:34" ht="30.75" customHeight="1" x14ac:dyDescent="0.25">
      <c r="A20" s="387" t="s">
        <v>701</v>
      </c>
      <c r="B20" s="388"/>
      <c r="C20" s="251"/>
      <c r="D20" s="251"/>
      <c r="E20" s="252"/>
      <c r="F20" s="252"/>
      <c r="G20" s="252"/>
      <c r="H20" s="252"/>
      <c r="I20" s="252"/>
      <c r="J20" s="252"/>
      <c r="K20" s="252"/>
      <c r="L20" s="252"/>
      <c r="M20" s="252"/>
      <c r="N20" s="252"/>
      <c r="O20" s="252"/>
      <c r="P20" s="252"/>
      <c r="Q20" s="252"/>
      <c r="R20" s="252"/>
      <c r="S20" s="252"/>
      <c r="T20" s="252"/>
      <c r="U20" s="252"/>
      <c r="V20" s="252"/>
      <c r="W20" s="252"/>
      <c r="X20" s="252"/>
      <c r="Y20" s="252"/>
      <c r="Z20" s="253">
        <f t="shared" si="0"/>
        <v>0</v>
      </c>
      <c r="AA20" s="253"/>
      <c r="AB20" s="252"/>
      <c r="AC20" s="252"/>
      <c r="AD20" s="252"/>
      <c r="AE20" s="252"/>
      <c r="AF20" s="252"/>
      <c r="AG20" s="253">
        <f t="shared" si="1"/>
        <v>0</v>
      </c>
      <c r="AH20" s="253">
        <f>+C20+D20+Z20+AA20+AG20</f>
        <v>0</v>
      </c>
    </row>
    <row r="21" spans="1:34" ht="30.75" customHeight="1" x14ac:dyDescent="0.25">
      <c r="A21" s="387" t="s">
        <v>42</v>
      </c>
      <c r="B21" s="419"/>
      <c r="C21" s="251"/>
      <c r="D21" s="251"/>
      <c r="E21" s="252"/>
      <c r="F21" s="252"/>
      <c r="G21" s="252"/>
      <c r="H21" s="252"/>
      <c r="I21" s="252"/>
      <c r="J21" s="252"/>
      <c r="K21" s="252"/>
      <c r="L21" s="252"/>
      <c r="M21" s="252"/>
      <c r="N21" s="252"/>
      <c r="O21" s="252"/>
      <c r="P21" s="252"/>
      <c r="Q21" s="252"/>
      <c r="R21" s="252"/>
      <c r="S21" s="252"/>
      <c r="T21" s="252"/>
      <c r="U21" s="252"/>
      <c r="V21" s="252"/>
      <c r="W21" s="252"/>
      <c r="X21" s="252"/>
      <c r="Y21" s="252"/>
      <c r="Z21" s="253">
        <f t="shared" si="0"/>
        <v>0</v>
      </c>
      <c r="AA21" s="253"/>
      <c r="AB21" s="252"/>
      <c r="AC21" s="252"/>
      <c r="AD21" s="252"/>
      <c r="AE21" s="252"/>
      <c r="AF21" s="252"/>
      <c r="AG21" s="253">
        <f t="shared" si="1"/>
        <v>0</v>
      </c>
      <c r="AH21" s="253">
        <f>+C21+D21+Z21+AA21+AG21</f>
        <v>0</v>
      </c>
    </row>
    <row r="22" spans="1:34" ht="30.75" customHeight="1" thickBot="1" x14ac:dyDescent="0.3">
      <c r="A22" s="389" t="s">
        <v>43</v>
      </c>
      <c r="B22" s="390"/>
      <c r="C22" s="254">
        <f>SUM(C10:C21)</f>
        <v>0</v>
      </c>
      <c r="D22" s="255">
        <f>SUM(D10:D21)</f>
        <v>0</v>
      </c>
      <c r="E22" s="256">
        <f>SUM(E10:E21)</f>
        <v>0</v>
      </c>
      <c r="F22" s="257">
        <f t="shared" ref="F22:Y22" si="3">SUM(F10:F21)</f>
        <v>0</v>
      </c>
      <c r="G22" s="257">
        <f t="shared" si="3"/>
        <v>0</v>
      </c>
      <c r="H22" s="257">
        <f t="shared" si="3"/>
        <v>0</v>
      </c>
      <c r="I22" s="257">
        <f t="shared" si="3"/>
        <v>0</v>
      </c>
      <c r="J22" s="257">
        <f t="shared" si="3"/>
        <v>0</v>
      </c>
      <c r="K22" s="257">
        <f t="shared" si="3"/>
        <v>0</v>
      </c>
      <c r="L22" s="257">
        <f t="shared" si="3"/>
        <v>0</v>
      </c>
      <c r="M22" s="257">
        <f t="shared" si="3"/>
        <v>0</v>
      </c>
      <c r="N22" s="257">
        <f t="shared" si="3"/>
        <v>0</v>
      </c>
      <c r="O22" s="257">
        <f t="shared" si="3"/>
        <v>0</v>
      </c>
      <c r="P22" s="257">
        <f t="shared" si="3"/>
        <v>0</v>
      </c>
      <c r="Q22" s="257">
        <f t="shared" si="3"/>
        <v>0</v>
      </c>
      <c r="R22" s="257">
        <f t="shared" si="3"/>
        <v>0</v>
      </c>
      <c r="S22" s="257">
        <f t="shared" si="3"/>
        <v>0</v>
      </c>
      <c r="T22" s="257">
        <f t="shared" si="3"/>
        <v>0</v>
      </c>
      <c r="U22" s="257">
        <f t="shared" si="3"/>
        <v>0</v>
      </c>
      <c r="V22" s="257">
        <f t="shared" si="3"/>
        <v>0</v>
      </c>
      <c r="W22" s="257">
        <f t="shared" si="3"/>
        <v>0</v>
      </c>
      <c r="X22" s="257"/>
      <c r="Y22" s="257">
        <f t="shared" si="3"/>
        <v>0</v>
      </c>
      <c r="Z22" s="250">
        <f>SUM(Z10:Z21)</f>
        <v>0</v>
      </c>
      <c r="AA22" s="254">
        <f t="shared" ref="AA22:AH22" si="4">SUM(AA10:AA21)</f>
        <v>0</v>
      </c>
      <c r="AB22" s="256">
        <f t="shared" si="4"/>
        <v>0</v>
      </c>
      <c r="AC22" s="257">
        <f t="shared" si="4"/>
        <v>0</v>
      </c>
      <c r="AD22" s="257">
        <f t="shared" si="4"/>
        <v>0</v>
      </c>
      <c r="AE22" s="257">
        <f t="shared" si="4"/>
        <v>0</v>
      </c>
      <c r="AF22" s="257">
        <f t="shared" si="4"/>
        <v>0</v>
      </c>
      <c r="AG22" s="250">
        <f t="shared" si="4"/>
        <v>0</v>
      </c>
      <c r="AH22" s="250">
        <f t="shared" si="4"/>
        <v>0</v>
      </c>
    </row>
    <row r="24" spans="1:34" ht="29.25" customHeight="1" x14ac:dyDescent="0.25">
      <c r="A24" s="377" t="s">
        <v>44</v>
      </c>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row>
    <row r="25" spans="1:34" ht="18.75" customHeight="1" thickBot="1" x14ac:dyDescent="0.3">
      <c r="A25" s="365"/>
      <c r="B25" s="365"/>
      <c r="C25" s="365"/>
      <c r="D25" s="365"/>
      <c r="E25" s="365"/>
      <c r="F25" s="365"/>
      <c r="G25" s="365"/>
      <c r="H25" s="365"/>
      <c r="I25" s="365"/>
      <c r="J25" s="365"/>
      <c r="K25" s="365"/>
      <c r="L25" s="365"/>
      <c r="M25" s="365"/>
      <c r="N25" s="365"/>
      <c r="O25" s="16"/>
      <c r="P25" s="16"/>
      <c r="Q25" s="16"/>
      <c r="R25" s="16"/>
      <c r="S25" s="16"/>
      <c r="T25" s="16"/>
      <c r="U25" s="16"/>
      <c r="V25" s="16"/>
      <c r="W25" s="16"/>
      <c r="X25" s="16"/>
      <c r="Y25" s="16"/>
      <c r="Z25" s="16"/>
      <c r="AA25" s="16"/>
      <c r="AB25" s="16"/>
      <c r="AC25" s="16"/>
      <c r="AD25" s="16"/>
      <c r="AE25" s="16"/>
      <c r="AF25" s="16"/>
      <c r="AG25" s="16"/>
    </row>
    <row r="26" spans="1:34" x14ac:dyDescent="0.25">
      <c r="A26" s="369" t="s">
        <v>45</v>
      </c>
      <c r="B26" s="370"/>
      <c r="C26" s="373" t="s">
        <v>46</v>
      </c>
      <c r="D26" s="373" t="s">
        <v>47</v>
      </c>
      <c r="E26" s="375" t="s">
        <v>48</v>
      </c>
    </row>
    <row r="27" spans="1:34" ht="46.5" customHeight="1" thickBot="1" x14ac:dyDescent="0.3">
      <c r="A27" s="371"/>
      <c r="B27" s="372"/>
      <c r="C27" s="374"/>
      <c r="D27" s="374"/>
      <c r="E27" s="376"/>
    </row>
    <row r="28" spans="1:34" ht="30.75" customHeight="1" x14ac:dyDescent="0.25">
      <c r="A28" s="433" t="s">
        <v>49</v>
      </c>
      <c r="B28" s="434"/>
      <c r="C28" s="252"/>
      <c r="D28" s="258"/>
      <c r="E28" s="251">
        <f>+D28*C28</f>
        <v>0</v>
      </c>
      <c r="F28" s="366" t="s">
        <v>50</v>
      </c>
      <c r="G28" s="365"/>
      <c r="H28" s="365"/>
      <c r="I28" s="365"/>
      <c r="J28" s="365"/>
      <c r="K28" s="365"/>
      <c r="L28" s="365"/>
      <c r="M28" s="365"/>
      <c r="N28" s="365"/>
      <c r="O28" s="365"/>
      <c r="P28" s="365"/>
      <c r="Q28" s="365"/>
    </row>
    <row r="29" spans="1:34" ht="30.75" customHeight="1" x14ac:dyDescent="0.25">
      <c r="A29" s="367" t="s">
        <v>51</v>
      </c>
      <c r="B29" s="368"/>
      <c r="C29" s="252"/>
      <c r="D29" s="258"/>
      <c r="E29" s="251">
        <f t="shared" ref="E29:E34" si="5">+D29*C29</f>
        <v>0</v>
      </c>
      <c r="F29" s="366"/>
      <c r="G29" s="365"/>
      <c r="H29" s="365"/>
      <c r="I29" s="365"/>
      <c r="J29" s="365"/>
      <c r="K29" s="365"/>
      <c r="L29" s="365"/>
      <c r="M29" s="365"/>
      <c r="N29" s="365"/>
      <c r="O29" s="365"/>
      <c r="P29" s="365"/>
      <c r="Q29" s="365"/>
    </row>
    <row r="30" spans="1:34" ht="30" customHeight="1" x14ac:dyDescent="0.25">
      <c r="A30" s="367" t="s">
        <v>52</v>
      </c>
      <c r="B30" s="368"/>
      <c r="C30" s="252"/>
      <c r="D30" s="258"/>
      <c r="E30" s="251">
        <f t="shared" si="5"/>
        <v>0</v>
      </c>
      <c r="F30" s="366"/>
      <c r="G30" s="365"/>
      <c r="H30" s="365"/>
      <c r="I30" s="365"/>
      <c r="J30" s="365"/>
      <c r="K30" s="365"/>
      <c r="L30" s="365"/>
      <c r="M30" s="365"/>
      <c r="N30" s="365"/>
      <c r="O30" s="365"/>
      <c r="P30" s="365"/>
      <c r="Q30" s="365"/>
    </row>
    <row r="31" spans="1:34" ht="29.25" customHeight="1" x14ac:dyDescent="0.25">
      <c r="A31" s="367" t="s">
        <v>53</v>
      </c>
      <c r="B31" s="368"/>
      <c r="C31" s="252"/>
      <c r="D31" s="258"/>
      <c r="E31" s="251">
        <f t="shared" si="5"/>
        <v>0</v>
      </c>
      <c r="F31" s="366"/>
      <c r="G31" s="365"/>
      <c r="H31" s="365"/>
      <c r="I31" s="365"/>
      <c r="J31" s="365"/>
      <c r="K31" s="365"/>
      <c r="L31" s="365"/>
      <c r="M31" s="365"/>
      <c r="N31" s="365"/>
      <c r="O31" s="365"/>
      <c r="P31" s="365"/>
      <c r="Q31" s="365"/>
    </row>
    <row r="32" spans="1:34" ht="28.5" customHeight="1" x14ac:dyDescent="0.25">
      <c r="A32" s="367" t="s">
        <v>54</v>
      </c>
      <c r="B32" s="368"/>
      <c r="C32" s="252"/>
      <c r="D32" s="258"/>
      <c r="E32" s="251">
        <f t="shared" si="5"/>
        <v>0</v>
      </c>
      <c r="F32" s="366"/>
      <c r="G32" s="365"/>
      <c r="H32" s="365"/>
      <c r="I32" s="365"/>
      <c r="J32" s="365"/>
      <c r="K32" s="365"/>
      <c r="L32" s="365"/>
      <c r="M32" s="365"/>
      <c r="N32" s="365"/>
      <c r="O32" s="365"/>
      <c r="P32" s="365"/>
      <c r="Q32" s="365"/>
    </row>
    <row r="33" spans="1:33" ht="30" customHeight="1" x14ac:dyDescent="0.25">
      <c r="A33" s="367" t="s">
        <v>55</v>
      </c>
      <c r="B33" s="368"/>
      <c r="C33" s="252"/>
      <c r="D33" s="258"/>
      <c r="E33" s="251">
        <f t="shared" si="5"/>
        <v>0</v>
      </c>
      <c r="F33" s="366"/>
      <c r="G33" s="365"/>
      <c r="H33" s="365"/>
      <c r="I33" s="365"/>
      <c r="J33" s="365"/>
      <c r="K33" s="365"/>
      <c r="L33" s="365"/>
      <c r="M33" s="365"/>
      <c r="N33" s="365"/>
      <c r="O33" s="365"/>
      <c r="P33" s="365"/>
      <c r="Q33" s="365"/>
    </row>
    <row r="34" spans="1:33" ht="32.25" customHeight="1" x14ac:dyDescent="0.25">
      <c r="A34" s="367" t="s">
        <v>22</v>
      </c>
      <c r="B34" s="368"/>
      <c r="C34" s="252"/>
      <c r="D34" s="258"/>
      <c r="E34" s="251">
        <f t="shared" si="5"/>
        <v>0</v>
      </c>
      <c r="F34" s="366"/>
      <c r="G34" s="365"/>
      <c r="H34" s="365"/>
      <c r="I34" s="365"/>
      <c r="J34" s="365"/>
      <c r="K34" s="365"/>
      <c r="L34" s="365"/>
      <c r="M34" s="365"/>
      <c r="N34" s="365"/>
      <c r="O34" s="365"/>
      <c r="P34" s="365"/>
      <c r="Q34" s="365"/>
    </row>
    <row r="35" spans="1:33" ht="32.25" customHeight="1" thickBot="1" x14ac:dyDescent="0.3">
      <c r="A35" s="430" t="s">
        <v>43</v>
      </c>
      <c r="B35" s="431"/>
      <c r="C35" s="431"/>
      <c r="D35" s="432"/>
      <c r="E35" s="18">
        <f>SUM(E28:E34)</f>
        <v>0</v>
      </c>
    </row>
    <row r="36" spans="1:33" ht="15.75" thickBot="1" x14ac:dyDescent="0.3"/>
    <row r="37" spans="1:33" ht="15" customHeight="1" x14ac:dyDescent="0.25">
      <c r="A37" s="369" t="s">
        <v>56</v>
      </c>
      <c r="B37" s="370"/>
      <c r="C37" s="373" t="s">
        <v>46</v>
      </c>
      <c r="D37" s="373" t="s">
        <v>57</v>
      </c>
      <c r="E37" s="375" t="s">
        <v>48</v>
      </c>
      <c r="F37" s="366" t="s">
        <v>58</v>
      </c>
      <c r="G37" s="365"/>
      <c r="H37" s="365"/>
      <c r="I37" s="365"/>
      <c r="J37" s="365"/>
      <c r="K37" s="365"/>
      <c r="L37" s="365"/>
      <c r="M37" s="365"/>
      <c r="N37" s="365"/>
      <c r="O37" s="365"/>
      <c r="P37" s="365"/>
      <c r="Q37" s="365"/>
    </row>
    <row r="38" spans="1:33" ht="29.25" customHeight="1" thickBot="1" x14ac:dyDescent="0.3">
      <c r="A38" s="371"/>
      <c r="B38" s="372"/>
      <c r="C38" s="374"/>
      <c r="D38" s="374"/>
      <c r="E38" s="376"/>
      <c r="F38" s="366"/>
      <c r="G38" s="365"/>
      <c r="H38" s="365"/>
      <c r="I38" s="365"/>
      <c r="J38" s="365"/>
      <c r="K38" s="365"/>
      <c r="L38" s="365"/>
      <c r="M38" s="365"/>
      <c r="N38" s="365"/>
      <c r="O38" s="365"/>
      <c r="P38" s="365"/>
      <c r="Q38" s="365"/>
    </row>
    <row r="39" spans="1:33" ht="40.15" customHeight="1" x14ac:dyDescent="0.25">
      <c r="A39" s="433" t="s">
        <v>59</v>
      </c>
      <c r="B39" s="434"/>
      <c r="C39" s="252"/>
      <c r="D39" s="258"/>
      <c r="E39" s="251">
        <f>+D39*C39</f>
        <v>0</v>
      </c>
      <c r="F39" s="366"/>
      <c r="G39" s="365"/>
      <c r="H39" s="365"/>
      <c r="I39" s="365"/>
      <c r="J39" s="365"/>
      <c r="K39" s="365"/>
      <c r="L39" s="365"/>
      <c r="M39" s="365"/>
      <c r="N39" s="365"/>
      <c r="O39" s="365"/>
      <c r="P39" s="365"/>
      <c r="Q39" s="365"/>
    </row>
    <row r="40" spans="1:33" ht="31.5" customHeight="1" thickBot="1" x14ac:dyDescent="0.3">
      <c r="A40" s="430" t="s">
        <v>43</v>
      </c>
      <c r="B40" s="431"/>
      <c r="C40" s="431"/>
      <c r="D40" s="432"/>
      <c r="E40" s="18">
        <f>+E39</f>
        <v>0</v>
      </c>
      <c r="F40" s="366"/>
      <c r="G40" s="365"/>
      <c r="H40" s="365"/>
      <c r="I40" s="365"/>
      <c r="J40" s="365"/>
      <c r="K40" s="365"/>
      <c r="L40" s="365"/>
      <c r="M40" s="365"/>
      <c r="N40" s="365"/>
      <c r="O40" s="365"/>
      <c r="P40" s="365"/>
      <c r="Q40" s="365"/>
    </row>
    <row r="41" spans="1:33" ht="25.15" customHeight="1" x14ac:dyDescent="0.25"/>
    <row r="42" spans="1:33" ht="30" customHeight="1" x14ac:dyDescent="0.25">
      <c r="A42" s="377" t="s">
        <v>702</v>
      </c>
      <c r="B42" s="378"/>
      <c r="C42" s="378"/>
      <c r="D42" s="378"/>
      <c r="E42" s="24">
        <f>+AH22+E35+E40</f>
        <v>0</v>
      </c>
    </row>
    <row r="44" spans="1:33" ht="42" customHeight="1" x14ac:dyDescent="0.25">
      <c r="A44" s="391" t="s">
        <v>60</v>
      </c>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row>
    <row r="45" spans="1:33" ht="59.65" customHeight="1" thickBot="1" x14ac:dyDescent="0.3">
      <c r="A45" s="385" t="s">
        <v>61</v>
      </c>
      <c r="B45" s="385"/>
      <c r="C45" s="385"/>
      <c r="D45" s="385"/>
      <c r="E45" s="385"/>
      <c r="F45" s="385"/>
      <c r="G45" s="385"/>
      <c r="H45" s="385"/>
      <c r="I45" s="385"/>
      <c r="J45" s="385"/>
      <c r="K45" s="385"/>
      <c r="L45" s="385"/>
      <c r="M45" s="385"/>
      <c r="N45" s="385"/>
      <c r="O45" s="304"/>
      <c r="P45" s="304"/>
      <c r="Q45" s="304"/>
      <c r="R45" s="304"/>
      <c r="S45" s="304"/>
      <c r="T45" s="304"/>
      <c r="U45" s="304"/>
      <c r="V45" s="304"/>
      <c r="W45" s="304"/>
      <c r="X45" s="304"/>
      <c r="Y45" s="304"/>
      <c r="Z45" s="304"/>
      <c r="AA45" s="304"/>
      <c r="AB45" s="304"/>
      <c r="AC45" s="304"/>
      <c r="AD45" s="304"/>
      <c r="AE45" s="304"/>
      <c r="AF45" s="304"/>
      <c r="AG45" s="304"/>
    </row>
    <row r="46" spans="1:33" s="227" customFormat="1" ht="39.75" customHeight="1" thickBot="1" x14ac:dyDescent="0.3">
      <c r="A46" s="386" t="s">
        <v>703</v>
      </c>
      <c r="B46" s="386"/>
      <c r="C46" s="386"/>
      <c r="D46" s="386"/>
      <c r="E46" s="228"/>
      <c r="F46" s="1"/>
      <c r="G46" s="1"/>
      <c r="H46" s="1"/>
      <c r="I46" s="1"/>
      <c r="J46" s="1"/>
      <c r="K46" s="1"/>
      <c r="L46" s="1"/>
      <c r="M46" s="1"/>
      <c r="N46" s="1"/>
      <c r="O46" s="1"/>
      <c r="P46" s="1"/>
      <c r="Q46" s="1"/>
      <c r="R46" s="1"/>
      <c r="S46" s="1"/>
      <c r="T46" s="1"/>
      <c r="U46" s="1"/>
      <c r="V46" s="1"/>
      <c r="W46" s="1"/>
      <c r="X46" s="1"/>
      <c r="Y46" s="226"/>
      <c r="Z46" s="226"/>
      <c r="AA46" s="226"/>
      <c r="AB46" s="226"/>
      <c r="AC46" s="226"/>
      <c r="AD46" s="226"/>
      <c r="AE46" s="226"/>
      <c r="AF46" s="226"/>
      <c r="AG46" s="226"/>
    </row>
    <row r="47" spans="1:33" ht="37.5" customHeight="1" x14ac:dyDescent="0.25">
      <c r="A47" s="382" t="s">
        <v>62</v>
      </c>
      <c r="B47" s="383"/>
      <c r="C47" s="383"/>
      <c r="D47" s="384"/>
      <c r="E47" s="251"/>
    </row>
    <row r="48" spans="1:33" ht="37.5" customHeight="1" x14ac:dyDescent="0.25">
      <c r="A48" s="382" t="s">
        <v>691</v>
      </c>
      <c r="B48" s="383"/>
      <c r="C48" s="383"/>
      <c r="D48" s="384"/>
      <c r="E48" s="251"/>
    </row>
    <row r="49" spans="1:5" ht="37.5" customHeight="1" x14ac:dyDescent="0.25">
      <c r="A49" s="382" t="s">
        <v>688</v>
      </c>
      <c r="B49" s="383"/>
      <c r="C49" s="383"/>
      <c r="D49" s="384"/>
      <c r="E49" s="362"/>
    </row>
    <row r="50" spans="1:5" ht="37.5" customHeight="1" thickBot="1" x14ac:dyDescent="0.3">
      <c r="A50" s="379" t="s">
        <v>43</v>
      </c>
      <c r="B50" s="380"/>
      <c r="C50" s="380"/>
      <c r="D50" s="381"/>
      <c r="E50" s="26">
        <f>SUM(E47:E48)</f>
        <v>0</v>
      </c>
    </row>
    <row r="52" spans="1:5" ht="28.5" customHeight="1" x14ac:dyDescent="0.25">
      <c r="A52" s="377" t="s">
        <v>63</v>
      </c>
      <c r="B52" s="378"/>
      <c r="C52" s="378"/>
      <c r="D52" s="378"/>
      <c r="E52" s="25">
        <f>+E42-E50</f>
        <v>0</v>
      </c>
    </row>
    <row r="53" spans="1:5" x14ac:dyDescent="0.25">
      <c r="C53" s="14"/>
    </row>
  </sheetData>
  <mergeCells count="73">
    <mergeCell ref="T8:X8"/>
    <mergeCell ref="A44:AG44"/>
    <mergeCell ref="A40:D40"/>
    <mergeCell ref="A35:D35"/>
    <mergeCell ref="A39:B39"/>
    <mergeCell ref="A28:B28"/>
    <mergeCell ref="A29:B29"/>
    <mergeCell ref="A30:B30"/>
    <mergeCell ref="A31:B31"/>
    <mergeCell ref="A42:D42"/>
    <mergeCell ref="C37:C38"/>
    <mergeCell ref="D37:D38"/>
    <mergeCell ref="E37:E38"/>
    <mergeCell ref="A37:B38"/>
    <mergeCell ref="A33:B33"/>
    <mergeCell ref="A34:B34"/>
    <mergeCell ref="AH7:AH9"/>
    <mergeCell ref="A6:N6"/>
    <mergeCell ref="Y6:AC6"/>
    <mergeCell ref="A11:B11"/>
    <mergeCell ref="A21:B21"/>
    <mergeCell ref="J8:J9"/>
    <mergeCell ref="K8:K9"/>
    <mergeCell ref="AD8:AD9"/>
    <mergeCell ref="D7:D9"/>
    <mergeCell ref="E8:E9"/>
    <mergeCell ref="F8:F9"/>
    <mergeCell ref="H8:H9"/>
    <mergeCell ref="L8:L9"/>
    <mergeCell ref="A17:B17"/>
    <mergeCell ref="G8:G9"/>
    <mergeCell ref="A18:B18"/>
    <mergeCell ref="A3:AG3"/>
    <mergeCell ref="A1:AG1"/>
    <mergeCell ref="AA7:AA9"/>
    <mergeCell ref="A5:AG5"/>
    <mergeCell ref="A2:N2"/>
    <mergeCell ref="I8:I9"/>
    <mergeCell ref="C7:C9"/>
    <mergeCell ref="M8:S8"/>
    <mergeCell ref="AB7:AG7"/>
    <mergeCell ref="AB8:AB9"/>
    <mergeCell ref="AC8:AC9"/>
    <mergeCell ref="AE8:AE9"/>
    <mergeCell ref="AG8:AG9"/>
    <mergeCell ref="Z8:Z9"/>
    <mergeCell ref="E7:Z7"/>
    <mergeCell ref="AF8:AF9"/>
    <mergeCell ref="A19:B19"/>
    <mergeCell ref="A10:B10"/>
    <mergeCell ref="A24:AG24"/>
    <mergeCell ref="A22:B22"/>
    <mergeCell ref="A14:B14"/>
    <mergeCell ref="A15:B15"/>
    <mergeCell ref="A16:B16"/>
    <mergeCell ref="A20:B20"/>
    <mergeCell ref="A12:B12"/>
    <mergeCell ref="A13:B13"/>
    <mergeCell ref="A52:D52"/>
    <mergeCell ref="A50:D50"/>
    <mergeCell ref="A47:D47"/>
    <mergeCell ref="A48:D48"/>
    <mergeCell ref="A45:N45"/>
    <mergeCell ref="A46:D46"/>
    <mergeCell ref="A49:D49"/>
    <mergeCell ref="A25:N25"/>
    <mergeCell ref="F28:Q34"/>
    <mergeCell ref="F37:Q40"/>
    <mergeCell ref="A32:B32"/>
    <mergeCell ref="A26:B27"/>
    <mergeCell ref="D26:D27"/>
    <mergeCell ref="C26:C27"/>
    <mergeCell ref="E26:E27"/>
  </mergeCells>
  <pageMargins left="0.7" right="0.7" top="0.75" bottom="0.75" header="0.3" footer="0.3"/>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N74"/>
  <sheetViews>
    <sheetView zoomScale="70" zoomScaleNormal="70" workbookViewId="0">
      <selection sqref="A1:I1"/>
    </sheetView>
  </sheetViews>
  <sheetFormatPr baseColWidth="10" defaultColWidth="11.42578125" defaultRowHeight="15" x14ac:dyDescent="0.25"/>
  <cols>
    <col min="1" max="1" width="30.28515625" style="1" customWidth="1"/>
    <col min="2" max="2" width="20" style="1" customWidth="1"/>
    <col min="3" max="3" width="17.5703125" style="1" customWidth="1"/>
    <col min="4" max="4" width="23.28515625" style="1" customWidth="1"/>
    <col min="5" max="5" width="13" style="1" bestFit="1" customWidth="1"/>
    <col min="6" max="6" width="15.7109375" style="1" bestFit="1" customWidth="1"/>
    <col min="7" max="7" width="15.7109375" style="1" customWidth="1"/>
    <col min="8" max="8" width="16.42578125" style="1" customWidth="1"/>
    <col min="9" max="9" width="16.5703125" style="1" customWidth="1"/>
    <col min="10" max="10" width="15.42578125" style="1" customWidth="1"/>
    <col min="11" max="12" width="14" style="1" bestFit="1" customWidth="1"/>
    <col min="13" max="13" width="14" style="1" customWidth="1"/>
    <col min="14" max="14" width="18.28515625" style="1" customWidth="1"/>
    <col min="15" max="16" width="12" style="1" bestFit="1" customWidth="1"/>
    <col min="17" max="16384" width="11.42578125" style="1"/>
  </cols>
  <sheetData>
    <row r="1" spans="1:11" ht="63" customHeight="1" x14ac:dyDescent="0.25">
      <c r="A1" s="474" t="s">
        <v>712</v>
      </c>
      <c r="B1" s="474"/>
      <c r="C1" s="474"/>
      <c r="D1" s="474"/>
      <c r="E1" s="474"/>
      <c r="F1" s="474"/>
      <c r="G1" s="474"/>
      <c r="H1" s="474"/>
      <c r="I1" s="474"/>
    </row>
    <row r="2" spans="1:11" ht="27.75" customHeight="1" x14ac:dyDescent="0.25">
      <c r="A2" s="501" t="s">
        <v>64</v>
      </c>
      <c r="B2" s="501"/>
      <c r="C2" s="168" t="s">
        <v>65</v>
      </c>
      <c r="D2" s="469" t="s">
        <v>704</v>
      </c>
      <c r="E2" s="469"/>
      <c r="F2" s="469"/>
      <c r="G2" s="469"/>
      <c r="H2" s="469"/>
      <c r="I2" s="469"/>
    </row>
    <row r="3" spans="1:11" ht="30.75" customHeight="1" x14ac:dyDescent="0.25">
      <c r="A3" s="476" t="s">
        <v>66</v>
      </c>
      <c r="B3" s="477"/>
      <c r="C3" s="121"/>
      <c r="D3" s="229" t="s">
        <v>67</v>
      </c>
      <c r="E3" s="259"/>
      <c r="F3" s="259"/>
      <c r="G3" s="260"/>
      <c r="H3" s="259"/>
      <c r="I3" s="261"/>
    </row>
    <row r="4" spans="1:11" ht="31.5" customHeight="1" x14ac:dyDescent="0.25">
      <c r="A4" s="476" t="s">
        <v>68</v>
      </c>
      <c r="B4" s="477"/>
      <c r="C4" s="121"/>
      <c r="D4" s="229" t="s">
        <v>67</v>
      </c>
      <c r="E4" s="259"/>
      <c r="F4" s="259"/>
      <c r="G4" s="259"/>
      <c r="H4" s="259"/>
      <c r="I4" s="261"/>
    </row>
    <row r="5" spans="1:11" x14ac:dyDescent="0.25">
      <c r="E5" s="506"/>
      <c r="F5" s="506"/>
    </row>
    <row r="6" spans="1:11" ht="31.5" customHeight="1" x14ac:dyDescent="0.25">
      <c r="A6" s="489" t="s">
        <v>69</v>
      </c>
      <c r="B6" s="489"/>
      <c r="C6" s="168" t="s">
        <v>65</v>
      </c>
      <c r="D6" s="469" t="s">
        <v>704</v>
      </c>
      <c r="E6" s="469"/>
      <c r="F6" s="469"/>
      <c r="G6" s="469"/>
      <c r="H6" s="469"/>
      <c r="I6" s="469"/>
    </row>
    <row r="7" spans="1:11" ht="43.5" customHeight="1" x14ac:dyDescent="0.25">
      <c r="A7" s="450" t="s">
        <v>70</v>
      </c>
      <c r="B7" s="502"/>
      <c r="C7" s="120"/>
      <c r="D7" s="503" t="s">
        <v>71</v>
      </c>
      <c r="E7" s="504"/>
      <c r="F7" s="504"/>
      <c r="G7" s="504"/>
      <c r="H7" s="504"/>
      <c r="I7" s="505"/>
    </row>
    <row r="8" spans="1:11" ht="45" customHeight="1" x14ac:dyDescent="0.25">
      <c r="A8" s="450" t="s">
        <v>72</v>
      </c>
      <c r="B8" s="502"/>
      <c r="C8" s="120"/>
      <c r="D8" s="503" t="s">
        <v>73</v>
      </c>
      <c r="E8" s="504"/>
      <c r="F8" s="504"/>
      <c r="G8" s="504"/>
      <c r="H8" s="504"/>
      <c r="I8" s="505"/>
    </row>
    <row r="9" spans="1:11" ht="46.5" customHeight="1" x14ac:dyDescent="0.25">
      <c r="A9" s="450" t="s">
        <v>74</v>
      </c>
      <c r="B9" s="502"/>
      <c r="C9" s="264">
        <f>+IFERROR(C7/C8,0)</f>
        <v>0</v>
      </c>
      <c r="D9" s="471" t="s">
        <v>75</v>
      </c>
      <c r="E9" s="472"/>
      <c r="F9" s="472"/>
      <c r="G9" s="472"/>
      <c r="H9" s="472"/>
      <c r="I9" s="473"/>
    </row>
    <row r="10" spans="1:11" s="4" customFormat="1" ht="79.5" customHeight="1" x14ac:dyDescent="0.25">
      <c r="A10" s="450" t="s">
        <v>76</v>
      </c>
      <c r="B10" s="451"/>
      <c r="C10" s="470"/>
      <c r="D10" s="478" t="s">
        <v>77</v>
      </c>
      <c r="E10" s="479"/>
      <c r="F10" s="479"/>
      <c r="G10" s="479"/>
      <c r="H10" s="479"/>
      <c r="I10" s="480"/>
      <c r="J10" s="1"/>
    </row>
    <row r="11" spans="1:11" ht="49.5" customHeight="1" x14ac:dyDescent="0.25">
      <c r="A11" s="450"/>
      <c r="B11" s="451"/>
      <c r="C11" s="470"/>
      <c r="D11" s="481"/>
      <c r="E11" s="456"/>
      <c r="F11" s="456"/>
      <c r="G11" s="456"/>
      <c r="H11" s="456"/>
      <c r="I11" s="482"/>
    </row>
    <row r="12" spans="1:11" ht="57" customHeight="1" x14ac:dyDescent="0.25">
      <c r="A12" s="450" t="s">
        <v>78</v>
      </c>
      <c r="B12" s="451"/>
      <c r="C12" s="470"/>
      <c r="D12" s="483" t="s">
        <v>79</v>
      </c>
      <c r="E12" s="484"/>
      <c r="F12" s="484"/>
      <c r="G12" s="484"/>
      <c r="H12" s="484"/>
      <c r="I12" s="485"/>
    </row>
    <row r="13" spans="1:11" ht="67.5" customHeight="1" x14ac:dyDescent="0.25">
      <c r="A13" s="507"/>
      <c r="B13" s="508"/>
      <c r="C13" s="470"/>
      <c r="D13" s="483"/>
      <c r="E13" s="484"/>
      <c r="F13" s="484"/>
      <c r="G13" s="484"/>
      <c r="H13" s="484"/>
      <c r="I13" s="485"/>
    </row>
    <row r="14" spans="1:11" ht="67.5" customHeight="1" x14ac:dyDescent="0.25">
      <c r="A14" s="450" t="s">
        <v>80</v>
      </c>
      <c r="B14" s="451"/>
      <c r="C14" s="266"/>
      <c r="D14" s="463" t="s">
        <v>81</v>
      </c>
      <c r="E14" s="464"/>
      <c r="F14" s="464"/>
      <c r="G14" s="464"/>
      <c r="H14" s="464"/>
      <c r="I14" s="465"/>
    </row>
    <row r="15" spans="1:11" ht="67.5" customHeight="1" x14ac:dyDescent="0.25">
      <c r="A15" s="450" t="s">
        <v>82</v>
      </c>
      <c r="B15" s="451"/>
      <c r="C15" s="266"/>
      <c r="D15" s="466" t="s">
        <v>81</v>
      </c>
      <c r="E15" s="467"/>
      <c r="F15" s="467"/>
      <c r="G15" s="467"/>
      <c r="H15" s="467"/>
      <c r="I15" s="468"/>
    </row>
    <row r="16" spans="1:11" x14ac:dyDescent="0.25">
      <c r="G16" s="33"/>
      <c r="H16" s="33"/>
      <c r="I16" s="33"/>
      <c r="J16" s="5"/>
      <c r="K16" s="5"/>
    </row>
    <row r="17" spans="1:12" ht="32.25" customHeight="1" x14ac:dyDescent="0.25">
      <c r="A17" s="489" t="s">
        <v>705</v>
      </c>
      <c r="B17" s="489"/>
      <c r="C17" s="168" t="s">
        <v>65</v>
      </c>
      <c r="D17" s="469" t="s">
        <v>704</v>
      </c>
      <c r="E17" s="469"/>
      <c r="F17" s="469"/>
      <c r="G17" s="469"/>
      <c r="H17" s="469"/>
      <c r="I17" s="469"/>
      <c r="J17" s="34"/>
      <c r="K17" s="34"/>
      <c r="L17" s="5"/>
    </row>
    <row r="18" spans="1:12" ht="49.5" customHeight="1" x14ac:dyDescent="0.25">
      <c r="A18" s="437" t="s">
        <v>683</v>
      </c>
      <c r="B18" s="438"/>
      <c r="C18" s="436"/>
      <c r="D18" s="452" t="s">
        <v>83</v>
      </c>
      <c r="E18" s="453"/>
      <c r="F18" s="453"/>
      <c r="G18" s="453"/>
      <c r="H18" s="453"/>
      <c r="I18" s="454"/>
      <c r="J18" s="34"/>
      <c r="K18" s="34"/>
      <c r="L18" s="5"/>
    </row>
    <row r="19" spans="1:12" ht="48.75" customHeight="1" x14ac:dyDescent="0.25">
      <c r="A19" s="439"/>
      <c r="B19" s="440"/>
      <c r="C19" s="436"/>
      <c r="D19" s="455"/>
      <c r="E19" s="456"/>
      <c r="F19" s="456"/>
      <c r="G19" s="456"/>
      <c r="H19" s="456"/>
      <c r="I19" s="457"/>
      <c r="J19" s="34"/>
      <c r="K19" s="34"/>
      <c r="L19" s="5"/>
    </row>
    <row r="20" spans="1:12" ht="32.25" customHeight="1" x14ac:dyDescent="0.25">
      <c r="A20" s="441"/>
      <c r="B20" s="442"/>
      <c r="C20" s="436"/>
      <c r="D20" s="458"/>
      <c r="E20" s="459"/>
      <c r="F20" s="459"/>
      <c r="G20" s="459"/>
      <c r="H20" s="459"/>
      <c r="I20" s="460"/>
      <c r="J20" s="34"/>
      <c r="K20" s="34"/>
      <c r="L20" s="5"/>
    </row>
    <row r="21" spans="1:12" ht="47.25" customHeight="1" x14ac:dyDescent="0.25">
      <c r="A21" s="437" t="s">
        <v>84</v>
      </c>
      <c r="B21" s="438"/>
      <c r="C21" s="436"/>
      <c r="D21" s="452" t="s">
        <v>85</v>
      </c>
      <c r="E21" s="453"/>
      <c r="F21" s="453"/>
      <c r="G21" s="453"/>
      <c r="H21" s="453"/>
      <c r="I21" s="454"/>
    </row>
    <row r="22" spans="1:12" ht="39.75" customHeight="1" x14ac:dyDescent="0.25">
      <c r="A22" s="439"/>
      <c r="B22" s="440"/>
      <c r="C22" s="436"/>
      <c r="D22" s="455"/>
      <c r="E22" s="456"/>
      <c r="F22" s="456"/>
      <c r="G22" s="456"/>
      <c r="H22" s="456"/>
      <c r="I22" s="457"/>
      <c r="J22" s="33"/>
    </row>
    <row r="23" spans="1:12" ht="30.75" customHeight="1" x14ac:dyDescent="0.25">
      <c r="A23" s="441"/>
      <c r="B23" s="442"/>
      <c r="C23" s="436"/>
      <c r="D23" s="458"/>
      <c r="E23" s="459"/>
      <c r="F23" s="459"/>
      <c r="G23" s="459"/>
      <c r="H23" s="459"/>
      <c r="I23" s="460"/>
    </row>
    <row r="24" spans="1:12" ht="34.5" customHeight="1" x14ac:dyDescent="0.25">
      <c r="A24" s="487" t="s">
        <v>86</v>
      </c>
      <c r="B24" s="488"/>
      <c r="C24" s="123"/>
      <c r="D24" s="445" t="s">
        <v>87</v>
      </c>
      <c r="E24" s="448"/>
      <c r="F24" s="448"/>
      <c r="G24" s="448"/>
      <c r="H24" s="448"/>
      <c r="I24" s="449"/>
      <c r="J24" s="9"/>
    </row>
    <row r="25" spans="1:12" ht="34.5" customHeight="1" x14ac:dyDescent="0.25">
      <c r="A25" s="487" t="s">
        <v>88</v>
      </c>
      <c r="B25" s="488"/>
      <c r="C25" s="123"/>
      <c r="D25" s="445" t="s">
        <v>87</v>
      </c>
      <c r="E25" s="448"/>
      <c r="F25" s="448"/>
      <c r="G25" s="448"/>
      <c r="H25" s="448"/>
      <c r="I25" s="449"/>
      <c r="J25" s="9"/>
    </row>
    <row r="26" spans="1:12" ht="34.5" customHeight="1" x14ac:dyDescent="0.25">
      <c r="A26" s="487" t="s">
        <v>89</v>
      </c>
      <c r="B26" s="488"/>
      <c r="C26" s="123"/>
      <c r="D26" s="445" t="s">
        <v>87</v>
      </c>
      <c r="E26" s="448"/>
      <c r="F26" s="448"/>
      <c r="G26" s="448"/>
      <c r="H26" s="448"/>
      <c r="I26" s="449"/>
      <c r="J26" s="9"/>
    </row>
    <row r="27" spans="1:12" ht="51.75" customHeight="1" x14ac:dyDescent="0.25">
      <c r="A27" s="443" t="s">
        <v>90</v>
      </c>
      <c r="B27" s="444"/>
      <c r="C27" s="124">
        <f>+C18-C21</f>
        <v>0</v>
      </c>
      <c r="D27" s="445" t="s">
        <v>91</v>
      </c>
      <c r="E27" s="448"/>
      <c r="F27" s="448"/>
      <c r="G27" s="448"/>
      <c r="H27" s="448"/>
      <c r="I27" s="449"/>
      <c r="J27" s="9"/>
    </row>
    <row r="28" spans="1:12" s="75" customFormat="1" ht="34.5" customHeight="1" x14ac:dyDescent="0.25">
      <c r="A28" s="338" t="s">
        <v>92</v>
      </c>
      <c r="B28" s="339"/>
      <c r="C28" s="168" t="s">
        <v>65</v>
      </c>
      <c r="D28" s="475" t="s">
        <v>704</v>
      </c>
      <c r="E28" s="475"/>
      <c r="F28" s="475"/>
      <c r="G28" s="475"/>
      <c r="H28" s="475"/>
      <c r="I28" s="475"/>
      <c r="J28" s="153"/>
    </row>
    <row r="29" spans="1:12" ht="32.25" customHeight="1" x14ac:dyDescent="0.25">
      <c r="A29" s="461" t="s">
        <v>93</v>
      </c>
      <c r="B29" s="462"/>
      <c r="C29" s="125">
        <f>+IFERROR(C24*1000/C7,0)</f>
        <v>0</v>
      </c>
      <c r="D29" s="445" t="s">
        <v>94</v>
      </c>
      <c r="E29" s="448"/>
      <c r="F29" s="448"/>
      <c r="G29" s="448"/>
      <c r="H29" s="448"/>
      <c r="I29" s="449"/>
      <c r="J29" s="9"/>
    </row>
    <row r="30" spans="1:12" ht="34.5" customHeight="1" x14ac:dyDescent="0.25">
      <c r="A30" s="461" t="s">
        <v>95</v>
      </c>
      <c r="B30" s="462"/>
      <c r="C30" s="124">
        <f>+IFERROR((C21*1000)/C8,0)</f>
        <v>0</v>
      </c>
      <c r="D30" s="445" t="s">
        <v>96</v>
      </c>
      <c r="E30" s="446"/>
      <c r="F30" s="446"/>
      <c r="G30" s="446"/>
      <c r="H30" s="446"/>
      <c r="I30" s="447"/>
      <c r="J30" s="9"/>
    </row>
    <row r="31" spans="1:12" ht="34.5" customHeight="1" x14ac:dyDescent="0.25">
      <c r="A31" s="450" t="s">
        <v>97</v>
      </c>
      <c r="B31" s="451"/>
      <c r="C31" s="118">
        <f>+IFERROR((C25*1000)/C12,0)</f>
        <v>0</v>
      </c>
      <c r="D31" s="445" t="s">
        <v>98</v>
      </c>
      <c r="E31" s="446"/>
      <c r="F31" s="446"/>
      <c r="G31" s="446"/>
      <c r="H31" s="446"/>
      <c r="I31" s="447"/>
      <c r="J31" s="9"/>
    </row>
    <row r="32" spans="1:12" ht="34.5" customHeight="1" x14ac:dyDescent="0.25">
      <c r="A32" s="450" t="s">
        <v>99</v>
      </c>
      <c r="B32" s="451"/>
      <c r="C32" s="124">
        <f>+IFERROR(((C26+C27)*1000)/(C10-C12),0)</f>
        <v>0</v>
      </c>
      <c r="D32" s="445" t="s">
        <v>100</v>
      </c>
      <c r="E32" s="446"/>
      <c r="F32" s="446"/>
      <c r="G32" s="446"/>
      <c r="H32" s="446"/>
      <c r="I32" s="447"/>
      <c r="J32" s="9"/>
    </row>
    <row r="33" spans="1:14" ht="39" customHeight="1" x14ac:dyDescent="0.25">
      <c r="A33" s="435" t="s">
        <v>101</v>
      </c>
      <c r="B33" s="435"/>
      <c r="C33" s="435"/>
      <c r="D33" s="44"/>
      <c r="I33" s="6"/>
      <c r="J33" s="9"/>
    </row>
    <row r="35" spans="1:14" ht="30.75" customHeight="1" x14ac:dyDescent="0.25">
      <c r="A35" s="337" t="s">
        <v>102</v>
      </c>
      <c r="B35" s="337"/>
      <c r="C35" s="168" t="s">
        <v>65</v>
      </c>
      <c r="D35" s="475" t="s">
        <v>704</v>
      </c>
      <c r="E35" s="475"/>
      <c r="F35" s="475"/>
      <c r="G35" s="475"/>
      <c r="H35" s="475"/>
      <c r="I35" s="475"/>
    </row>
    <row r="36" spans="1:14" ht="31.5" customHeight="1" x14ac:dyDescent="0.25">
      <c r="A36" s="492" t="s">
        <v>103</v>
      </c>
      <c r="B36" s="493"/>
      <c r="C36" s="126">
        <f>IFERROR('COSTES E INGRE.-KOS.ETA.DIRUSAR'!E52,0)</f>
        <v>0</v>
      </c>
      <c r="D36" s="220" t="s">
        <v>689</v>
      </c>
      <c r="E36" s="221"/>
      <c r="F36" s="221"/>
      <c r="G36" s="221"/>
      <c r="H36" s="221"/>
      <c r="I36" s="222"/>
    </row>
    <row r="37" spans="1:14" ht="30" customHeight="1" x14ac:dyDescent="0.25">
      <c r="A37" s="492" t="s">
        <v>104</v>
      </c>
      <c r="B37" s="493"/>
      <c r="C37" s="124">
        <f>IFERROR(C36/C18,0)</f>
        <v>0</v>
      </c>
      <c r="D37" s="498" t="s">
        <v>690</v>
      </c>
      <c r="E37" s="499"/>
      <c r="F37" s="499"/>
      <c r="G37" s="499"/>
      <c r="H37" s="499"/>
      <c r="I37" s="500"/>
    </row>
    <row r="38" spans="1:14" x14ac:dyDescent="0.25">
      <c r="J38" s="6"/>
    </row>
    <row r="39" spans="1:14" s="75" customFormat="1" ht="32.25" customHeight="1" x14ac:dyDescent="0.25">
      <c r="A39" s="494" t="s">
        <v>105</v>
      </c>
      <c r="B39" s="494"/>
      <c r="C39" s="494"/>
      <c r="D39" s="494"/>
      <c r="E39" s="494"/>
      <c r="F39" s="494"/>
      <c r="G39" s="494"/>
      <c r="H39" s="494"/>
      <c r="I39" s="494"/>
      <c r="J39" s="494"/>
      <c r="K39" s="494"/>
      <c r="L39" s="494"/>
      <c r="M39" s="494"/>
      <c r="N39" s="494"/>
    </row>
    <row r="40" spans="1:14" ht="91.5" customHeight="1" x14ac:dyDescent="0.25">
      <c r="A40" s="497" t="s">
        <v>706</v>
      </c>
      <c r="B40" s="497"/>
      <c r="C40" s="497"/>
      <c r="D40" s="497"/>
      <c r="E40" s="497"/>
      <c r="F40" s="497"/>
      <c r="G40" s="497"/>
      <c r="H40" s="497"/>
      <c r="I40" s="497"/>
      <c r="J40" s="497"/>
      <c r="K40" s="497"/>
      <c r="L40" s="497"/>
      <c r="M40" s="497"/>
      <c r="N40" s="497"/>
    </row>
    <row r="41" spans="1:14" ht="132" customHeight="1" x14ac:dyDescent="0.25">
      <c r="A41" s="495" t="s">
        <v>707</v>
      </c>
      <c r="B41" s="495"/>
      <c r="C41" s="495"/>
      <c r="D41" s="495"/>
      <c r="E41" s="43"/>
      <c r="F41" s="496" t="s">
        <v>708</v>
      </c>
      <c r="G41" s="496"/>
      <c r="H41" s="496"/>
      <c r="I41" s="496"/>
      <c r="J41" s="44"/>
      <c r="K41" s="496" t="s">
        <v>709</v>
      </c>
      <c r="L41" s="496"/>
      <c r="M41" s="496"/>
      <c r="N41" s="496"/>
    </row>
    <row r="42" spans="1:14" x14ac:dyDescent="0.25">
      <c r="A42" s="43"/>
      <c r="B42" s="43"/>
      <c r="C42" s="43"/>
      <c r="D42" s="43"/>
      <c r="E42" s="43"/>
      <c r="F42" s="43"/>
      <c r="G42" s="43"/>
      <c r="H42" s="43"/>
      <c r="I42" s="43"/>
      <c r="J42" s="43"/>
      <c r="K42" s="43"/>
    </row>
    <row r="43" spans="1:14" ht="29.25" customHeight="1" x14ac:dyDescent="0.25">
      <c r="A43" s="489" t="s">
        <v>106</v>
      </c>
      <c r="B43" s="489"/>
      <c r="C43" s="489"/>
      <c r="D43" s="489"/>
      <c r="E43" s="43"/>
      <c r="F43" s="490" t="s">
        <v>106</v>
      </c>
      <c r="G43" s="491"/>
      <c r="H43" s="491"/>
      <c r="I43" s="491"/>
      <c r="J43" s="43"/>
      <c r="K43" s="490" t="s">
        <v>106</v>
      </c>
      <c r="L43" s="491"/>
      <c r="M43" s="491"/>
      <c r="N43" s="491"/>
    </row>
    <row r="44" spans="1:14" ht="52.5" customHeight="1" x14ac:dyDescent="0.25">
      <c r="A44" s="105" t="s">
        <v>107</v>
      </c>
      <c r="B44" s="106" t="s">
        <v>108</v>
      </c>
      <c r="C44" s="107" t="s">
        <v>109</v>
      </c>
      <c r="D44" s="105" t="s">
        <v>110</v>
      </c>
      <c r="F44" s="105" t="s">
        <v>107</v>
      </c>
      <c r="G44" s="106" t="s">
        <v>108</v>
      </c>
      <c r="H44" s="107" t="s">
        <v>109</v>
      </c>
      <c r="I44" s="105" t="s">
        <v>110</v>
      </c>
      <c r="K44" s="105" t="s">
        <v>107</v>
      </c>
      <c r="L44" s="106" t="s">
        <v>108</v>
      </c>
      <c r="M44" s="107" t="s">
        <v>109</v>
      </c>
      <c r="N44" s="105" t="s">
        <v>110</v>
      </c>
    </row>
    <row r="45" spans="1:14" x14ac:dyDescent="0.25">
      <c r="A45" s="108">
        <f>IFERROR((C37*C30*C8)/1000,0)</f>
        <v>0</v>
      </c>
      <c r="B45" s="109">
        <f>+'COSTES E INGRE.-KOS.ETA.DIRUSAR'!E52-A45</f>
        <v>0</v>
      </c>
      <c r="C45" s="108">
        <f>+IFERROR(B45*(C12/C10),0)</f>
        <v>0</v>
      </c>
      <c r="D45" s="110">
        <f>+IFERROR(B45*((C10-C12)/C10),0)</f>
        <v>0</v>
      </c>
      <c r="E45" s="45"/>
      <c r="F45" s="113">
        <f>+IFERROR((C24/C18)*C36,0)</f>
        <v>0</v>
      </c>
      <c r="G45" s="114">
        <f>+IFERROR(I45+H45,0)</f>
        <v>0</v>
      </c>
      <c r="H45" s="113">
        <f>+IFERROR((C25/C18)*C36,0)</f>
        <v>0</v>
      </c>
      <c r="I45" s="115">
        <f>+IFERROR(((C26+C27)/C18)*C36,0)</f>
        <v>0</v>
      </c>
      <c r="K45" s="113">
        <f>+IFERROR(C36*(C7/(C7+C14+C15)),0)</f>
        <v>0</v>
      </c>
      <c r="L45" s="114">
        <f>+IFERROR(N45+M45,0)</f>
        <v>0</v>
      </c>
      <c r="M45" s="113">
        <f>+IFERROR(C36*C14/(C14+C15+C7),0)</f>
        <v>0</v>
      </c>
      <c r="N45" s="115">
        <f>+IFERROR(C36*C15/(C15+C14+C7),0)</f>
        <v>0</v>
      </c>
    </row>
    <row r="46" spans="1:14" ht="18.75" customHeight="1" x14ac:dyDescent="0.25">
      <c r="A46" s="111">
        <f>+IFERROR(A45/C36,0)</f>
        <v>0</v>
      </c>
      <c r="B46" s="112">
        <f>+IFERROR(B45/C36,0)</f>
        <v>0</v>
      </c>
      <c r="C46" s="111">
        <f>+IFERROR(C45/C36,0)</f>
        <v>0</v>
      </c>
      <c r="D46" s="111">
        <f>+IFERROR(D45/C36,0)</f>
        <v>0</v>
      </c>
      <c r="E46" s="45"/>
      <c r="F46" s="116">
        <f>+IFERROR(F45/C36,0)</f>
        <v>0</v>
      </c>
      <c r="G46" s="117">
        <f>+IFERROR(I46+H46,0)</f>
        <v>0</v>
      </c>
      <c r="H46" s="116">
        <f>+IFERROR(H45/C36,0)</f>
        <v>0</v>
      </c>
      <c r="I46" s="116">
        <f>+IFERROR(I45/C36,0)</f>
        <v>0</v>
      </c>
      <c r="J46" s="265"/>
      <c r="K46" s="116">
        <f>+IFERROR(K45/C36,0)</f>
        <v>0</v>
      </c>
      <c r="L46" s="117">
        <f>+IFERROR(L45/C36,0)</f>
        <v>0</v>
      </c>
      <c r="M46" s="116">
        <f>+IFERROR(M45/C36,0)</f>
        <v>0</v>
      </c>
      <c r="N46" s="116">
        <f>+IFERROR(N45/C36,0)</f>
        <v>0</v>
      </c>
    </row>
    <row r="47" spans="1:14" ht="44.25" customHeight="1" x14ac:dyDescent="0.25">
      <c r="A47" s="486" t="s">
        <v>711</v>
      </c>
      <c r="B47" s="486"/>
      <c r="C47" s="486"/>
      <c r="D47" s="486"/>
      <c r="E47" s="6"/>
      <c r="F47" s="486" t="s">
        <v>710</v>
      </c>
      <c r="G47" s="486"/>
      <c r="H47" s="486"/>
      <c r="I47" s="486"/>
      <c r="K47" s="486" t="s">
        <v>710</v>
      </c>
      <c r="L47" s="486"/>
      <c r="M47" s="486"/>
      <c r="N47" s="486"/>
    </row>
    <row r="48" spans="1:14" x14ac:dyDescent="0.25">
      <c r="E48" s="46"/>
      <c r="F48" s="6"/>
    </row>
    <row r="49" spans="1:8" x14ac:dyDescent="0.25">
      <c r="A49" s="47" t="s">
        <v>111</v>
      </c>
      <c r="B49" s="47"/>
      <c r="C49" s="47"/>
      <c r="E49" s="5"/>
      <c r="F49" s="6"/>
    </row>
    <row r="50" spans="1:8" x14ac:dyDescent="0.25">
      <c r="A50" s="47" t="s">
        <v>112</v>
      </c>
      <c r="B50" s="48">
        <f>+C8</f>
        <v>0</v>
      </c>
      <c r="C50" s="49" t="e">
        <f>+B50/B53</f>
        <v>#DIV/0!</v>
      </c>
    </row>
    <row r="51" spans="1:8" x14ac:dyDescent="0.25">
      <c r="A51" s="47" t="s">
        <v>113</v>
      </c>
      <c r="B51" s="48">
        <f>+C12</f>
        <v>0</v>
      </c>
      <c r="C51" s="49" t="e">
        <f>+B51/B53</f>
        <v>#DIV/0!</v>
      </c>
    </row>
    <row r="52" spans="1:8" x14ac:dyDescent="0.25">
      <c r="A52" s="47" t="s">
        <v>114</v>
      </c>
      <c r="B52" s="48">
        <f>+C10-C12</f>
        <v>0</v>
      </c>
      <c r="C52" s="49" t="e">
        <f>+B52/B53</f>
        <v>#DIV/0!</v>
      </c>
      <c r="F52" s="8"/>
      <c r="G52" s="8"/>
      <c r="H52" s="8"/>
    </row>
    <row r="53" spans="1:8" x14ac:dyDescent="0.25">
      <c r="A53" s="47"/>
      <c r="B53" s="48">
        <f>+B50+B51+B52</f>
        <v>0</v>
      </c>
      <c r="C53" s="47"/>
    </row>
    <row r="54" spans="1:8" x14ac:dyDescent="0.25">
      <c r="F54" s="8"/>
      <c r="G54" s="8"/>
      <c r="H54" s="8"/>
    </row>
    <row r="71" spans="2:3" x14ac:dyDescent="0.25">
      <c r="B71" s="6"/>
      <c r="C71" s="7"/>
    </row>
    <row r="72" spans="2:3" x14ac:dyDescent="0.25">
      <c r="B72" s="46"/>
      <c r="C72" s="7"/>
    </row>
    <row r="73" spans="2:3" x14ac:dyDescent="0.25">
      <c r="B73" s="46"/>
      <c r="C73" s="7"/>
    </row>
    <row r="74" spans="2:3" x14ac:dyDescent="0.25">
      <c r="B74" s="6"/>
      <c r="C74" s="6"/>
    </row>
  </sheetData>
  <mergeCells count="65">
    <mergeCell ref="D2:I2"/>
    <mergeCell ref="A2:B2"/>
    <mergeCell ref="A47:D47"/>
    <mergeCell ref="F47:I47"/>
    <mergeCell ref="D21:I23"/>
    <mergeCell ref="A6:B6"/>
    <mergeCell ref="A17:B17"/>
    <mergeCell ref="A7:B7"/>
    <mergeCell ref="D7:I7"/>
    <mergeCell ref="D8:I8"/>
    <mergeCell ref="A10:B11"/>
    <mergeCell ref="C10:C11"/>
    <mergeCell ref="A9:B9"/>
    <mergeCell ref="A8:B8"/>
    <mergeCell ref="E5:F5"/>
    <mergeCell ref="A12:B13"/>
    <mergeCell ref="K47:N47"/>
    <mergeCell ref="A24:B24"/>
    <mergeCell ref="A25:B25"/>
    <mergeCell ref="A43:D43"/>
    <mergeCell ref="F43:I43"/>
    <mergeCell ref="K43:N43"/>
    <mergeCell ref="A37:B37"/>
    <mergeCell ref="A39:N39"/>
    <mergeCell ref="A41:D41"/>
    <mergeCell ref="F41:I41"/>
    <mergeCell ref="K41:N41"/>
    <mergeCell ref="D30:I30"/>
    <mergeCell ref="A40:N40"/>
    <mergeCell ref="A26:B26"/>
    <mergeCell ref="D37:I37"/>
    <mergeCell ref="A36:B36"/>
    <mergeCell ref="C12:C13"/>
    <mergeCell ref="D6:I6"/>
    <mergeCell ref="D9:I9"/>
    <mergeCell ref="A1:I1"/>
    <mergeCell ref="D35:I35"/>
    <mergeCell ref="D25:I25"/>
    <mergeCell ref="D26:I26"/>
    <mergeCell ref="D27:I27"/>
    <mergeCell ref="D29:I29"/>
    <mergeCell ref="D28:I28"/>
    <mergeCell ref="A3:B3"/>
    <mergeCell ref="A4:B4"/>
    <mergeCell ref="A21:B23"/>
    <mergeCell ref="C21:C23"/>
    <mergeCell ref="D10:I11"/>
    <mergeCell ref="D12:I13"/>
    <mergeCell ref="A14:B14"/>
    <mergeCell ref="A15:B15"/>
    <mergeCell ref="D14:I14"/>
    <mergeCell ref="D15:I15"/>
    <mergeCell ref="D17:I17"/>
    <mergeCell ref="A33:C33"/>
    <mergeCell ref="C18:C20"/>
    <mergeCell ref="A18:B20"/>
    <mergeCell ref="A27:B27"/>
    <mergeCell ref="D31:I31"/>
    <mergeCell ref="D32:I32"/>
    <mergeCell ref="D24:I24"/>
    <mergeCell ref="A32:B32"/>
    <mergeCell ref="A31:B31"/>
    <mergeCell ref="D18:I20"/>
    <mergeCell ref="A29:B29"/>
    <mergeCell ref="A30:B30"/>
  </mergeCells>
  <dataValidations count="1">
    <dataValidation allowBlank="1" showInputMessage="1" showErrorMessage="1" sqref="C4" xr:uid="{00000000-0002-0000-0100-000000000000}"/>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1"/>
  <sheetViews>
    <sheetView topLeftCell="A13" zoomScale="68" zoomScaleNormal="68" workbookViewId="0">
      <selection sqref="A1:I1"/>
    </sheetView>
  </sheetViews>
  <sheetFormatPr baseColWidth="10" defaultColWidth="11.42578125" defaultRowHeight="15" x14ac:dyDescent="0.25"/>
  <cols>
    <col min="1" max="1" width="30.28515625" style="10" customWidth="1"/>
    <col min="2" max="2" width="25" style="10" customWidth="1"/>
    <col min="3" max="3" width="15.28515625" style="10" customWidth="1"/>
    <col min="4" max="4" width="28.28515625" style="10" customWidth="1"/>
    <col min="5" max="5" width="18.42578125" style="10" customWidth="1"/>
    <col min="6" max="6" width="20.42578125" style="10" customWidth="1"/>
    <col min="7" max="7" width="18.28515625" style="10" customWidth="1"/>
    <col min="8" max="8" width="14.7109375" style="10" customWidth="1"/>
    <col min="9" max="9" width="15.42578125" style="10" customWidth="1"/>
    <col min="10" max="10" width="24" style="10" customWidth="1"/>
    <col min="11" max="11" width="21.7109375" style="10" customWidth="1"/>
    <col min="12" max="12" width="16.28515625" style="10" customWidth="1"/>
    <col min="13" max="13" width="12.7109375" style="10" customWidth="1"/>
    <col min="14" max="14" width="17.42578125" style="10" customWidth="1"/>
    <col min="15" max="15" width="12" style="10" bestFit="1" customWidth="1"/>
    <col min="16" max="16384" width="11.42578125" style="10"/>
  </cols>
  <sheetData>
    <row r="1" spans="1:12" ht="60" customHeight="1" x14ac:dyDescent="0.25">
      <c r="A1" s="474" t="s">
        <v>712</v>
      </c>
      <c r="B1" s="474"/>
      <c r="C1" s="474"/>
      <c r="D1" s="474"/>
      <c r="E1" s="474"/>
      <c r="F1" s="474"/>
      <c r="G1" s="474"/>
      <c r="H1" s="474"/>
      <c r="I1" s="474"/>
    </row>
    <row r="2" spans="1:12" ht="34.5" customHeight="1" thickBot="1" x14ac:dyDescent="0.3">
      <c r="A2" s="469" t="s">
        <v>115</v>
      </c>
      <c r="B2" s="533"/>
      <c r="C2" s="533"/>
      <c r="D2" s="533"/>
      <c r="E2" s="533"/>
      <c r="F2" s="469" t="s">
        <v>116</v>
      </c>
      <c r="G2" s="469"/>
      <c r="H2" s="469"/>
      <c r="I2" s="469"/>
      <c r="J2" s="469"/>
      <c r="K2" s="469"/>
      <c r="L2" s="469"/>
    </row>
    <row r="3" spans="1:12" ht="46.5" customHeight="1" thickBot="1" x14ac:dyDescent="0.3">
      <c r="A3" s="525" t="s">
        <v>117</v>
      </c>
      <c r="B3" s="526"/>
      <c r="C3" s="526"/>
      <c r="D3" s="527"/>
      <c r="E3" s="127">
        <f>+IFERROR('DATOS GENERALES-DATU OROKORRAK'!K45,0)</f>
        <v>0</v>
      </c>
      <c r="F3" s="509" t="s">
        <v>118</v>
      </c>
      <c r="G3" s="510"/>
      <c r="H3" s="510"/>
      <c r="I3" s="510"/>
      <c r="J3" s="510"/>
      <c r="K3" s="510"/>
      <c r="L3" s="511"/>
    </row>
    <row r="4" spans="1:12" ht="30" customHeight="1" thickBot="1" x14ac:dyDescent="0.3">
      <c r="A4" s="525" t="s">
        <v>119</v>
      </c>
      <c r="B4" s="526"/>
      <c r="C4" s="526"/>
      <c r="D4" s="527"/>
      <c r="E4" s="128">
        <f>+'DATOS GENERALES-DATU OROKORRAK'!C8</f>
        <v>0</v>
      </c>
      <c r="F4" s="550" t="s">
        <v>120</v>
      </c>
      <c r="G4" s="551"/>
      <c r="H4" s="551"/>
      <c r="I4" s="551"/>
      <c r="J4" s="551"/>
      <c r="K4" s="551"/>
      <c r="L4" s="552"/>
    </row>
    <row r="5" spans="1:12" ht="37.5" customHeight="1" x14ac:dyDescent="0.25">
      <c r="A5" s="528" t="s">
        <v>121</v>
      </c>
      <c r="B5" s="529"/>
      <c r="C5" s="529"/>
      <c r="D5" s="530"/>
      <c r="E5" s="196">
        <f>IFERROR(E3/E4,0)</f>
        <v>0</v>
      </c>
      <c r="F5" s="509" t="s">
        <v>122</v>
      </c>
      <c r="G5" s="510"/>
      <c r="H5" s="510"/>
      <c r="I5" s="510"/>
      <c r="J5" s="510"/>
      <c r="K5" s="510"/>
      <c r="L5" s="511"/>
    </row>
    <row r="6" spans="1:12" ht="37.5" customHeight="1" thickBot="1" x14ac:dyDescent="0.3">
      <c r="A6" s="520" t="s">
        <v>123</v>
      </c>
      <c r="B6" s="521"/>
      <c r="C6" s="521"/>
      <c r="D6" s="521"/>
      <c r="E6" s="155"/>
      <c r="F6" s="522" t="s">
        <v>124</v>
      </c>
      <c r="G6" s="523"/>
      <c r="H6" s="523"/>
      <c r="I6" s="523"/>
      <c r="J6" s="523"/>
      <c r="K6" s="523"/>
      <c r="L6" s="524"/>
    </row>
    <row r="7" spans="1:12" ht="37.5" customHeight="1" thickBot="1" x14ac:dyDescent="0.3">
      <c r="A7" s="525" t="s">
        <v>125</v>
      </c>
      <c r="B7" s="526"/>
      <c r="C7" s="526"/>
      <c r="D7" s="527"/>
      <c r="E7" s="154">
        <f>+E3*E6</f>
        <v>0</v>
      </c>
      <c r="F7" s="509" t="s">
        <v>126</v>
      </c>
      <c r="G7" s="510"/>
      <c r="H7" s="510"/>
      <c r="I7" s="510"/>
      <c r="J7" s="510"/>
      <c r="K7" s="510"/>
      <c r="L7" s="511"/>
    </row>
    <row r="8" spans="1:12" ht="37.5" customHeight="1" x14ac:dyDescent="0.25">
      <c r="A8" s="528" t="s">
        <v>127</v>
      </c>
      <c r="B8" s="529"/>
      <c r="C8" s="529"/>
      <c r="D8" s="530"/>
      <c r="E8" s="154">
        <f>+E5*E6</f>
        <v>0</v>
      </c>
      <c r="F8" s="509" t="s">
        <v>128</v>
      </c>
      <c r="G8" s="510"/>
      <c r="H8" s="510"/>
      <c r="I8" s="510"/>
      <c r="J8" s="510"/>
      <c r="K8" s="510"/>
      <c r="L8" s="511"/>
    </row>
    <row r="9" spans="1:12" ht="89.25" customHeight="1" x14ac:dyDescent="0.25">
      <c r="A9" s="191"/>
      <c r="B9" s="4"/>
      <c r="C9" s="4"/>
      <c r="D9" s="4"/>
      <c r="E9" s="88"/>
      <c r="F9" s="179"/>
      <c r="G9" s="179"/>
      <c r="H9" s="179"/>
      <c r="I9" s="179"/>
      <c r="J9" s="179"/>
    </row>
    <row r="10" spans="1:12" ht="37.5" customHeight="1" x14ac:dyDescent="0.25">
      <c r="A10" s="616" t="s">
        <v>129</v>
      </c>
      <c r="B10" s="616"/>
      <c r="C10" s="616"/>
      <c r="D10" s="616"/>
      <c r="E10" s="616"/>
      <c r="F10" s="469" t="s">
        <v>116</v>
      </c>
      <c r="G10" s="533"/>
      <c r="H10" s="533"/>
      <c r="I10" s="533"/>
      <c r="J10" s="533"/>
    </row>
    <row r="11" spans="1:12" ht="37.5" customHeight="1" thickBot="1" x14ac:dyDescent="0.3">
      <c r="A11" s="582" t="s">
        <v>130</v>
      </c>
      <c r="B11" s="582"/>
      <c r="C11" s="582"/>
      <c r="D11" s="582"/>
      <c r="E11" s="582"/>
      <c r="F11" s="223" t="s">
        <v>131</v>
      </c>
      <c r="G11" s="179"/>
      <c r="H11" s="179"/>
      <c r="I11" s="179"/>
      <c r="J11" s="179"/>
    </row>
    <row r="12" spans="1:12" ht="57.75" customHeight="1" thickBot="1" x14ac:dyDescent="0.3">
      <c r="A12" s="525" t="s">
        <v>132</v>
      </c>
      <c r="B12" s="526"/>
      <c r="C12" s="526"/>
      <c r="D12" s="527"/>
      <c r="E12" s="205"/>
      <c r="F12" s="224">
        <f>+IFERROR(E12*E3,0)</f>
        <v>0</v>
      </c>
      <c r="G12" s="509" t="s">
        <v>714</v>
      </c>
      <c r="H12" s="510"/>
      <c r="I12" s="510"/>
      <c r="J12" s="511"/>
      <c r="K12" s="330" t="s">
        <v>133</v>
      </c>
      <c r="L12" s="331">
        <f>+IFERROR(F12/'Viviendas-Etxebizitzak'!E4,0)</f>
        <v>0</v>
      </c>
    </row>
    <row r="13" spans="1:12" ht="117" customHeight="1" thickBot="1" x14ac:dyDescent="0.3">
      <c r="A13" s="525" t="s">
        <v>716</v>
      </c>
      <c r="B13" s="526"/>
      <c r="C13" s="526"/>
      <c r="D13" s="527"/>
      <c r="E13" s="205"/>
      <c r="F13" s="224">
        <f>+IFERROR(E13*E7,0)</f>
        <v>0</v>
      </c>
      <c r="G13" s="509" t="s">
        <v>713</v>
      </c>
      <c r="H13" s="510"/>
      <c r="I13" s="510"/>
      <c r="J13" s="511"/>
    </row>
    <row r="14" spans="1:12" ht="60" customHeight="1" thickBot="1" x14ac:dyDescent="0.3">
      <c r="A14" s="525" t="s">
        <v>134</v>
      </c>
      <c r="B14" s="526"/>
      <c r="C14" s="526"/>
      <c r="D14" s="527"/>
      <c r="E14" s="205"/>
      <c r="F14" s="224">
        <f>+IFERROR(E14*E3,0)</f>
        <v>0</v>
      </c>
      <c r="G14" s="509" t="s">
        <v>715</v>
      </c>
      <c r="H14" s="510"/>
      <c r="I14" s="510"/>
      <c r="J14" s="511"/>
    </row>
    <row r="15" spans="1:12" ht="243" customHeight="1" x14ac:dyDescent="0.25">
      <c r="A15" s="531" t="s">
        <v>717</v>
      </c>
      <c r="B15" s="531"/>
      <c r="C15" s="531"/>
      <c r="D15" s="531"/>
      <c r="E15" s="531"/>
      <c r="F15" s="531"/>
      <c r="G15" s="531"/>
    </row>
    <row r="16" spans="1:12" ht="36.75" customHeight="1" x14ac:dyDescent="0.25">
      <c r="A16" s="475" t="s">
        <v>135</v>
      </c>
      <c r="B16" s="585"/>
      <c r="C16" s="585"/>
      <c r="D16" s="585"/>
      <c r="E16" s="585"/>
      <c r="F16" s="585"/>
      <c r="G16" s="585"/>
    </row>
    <row r="17" spans="1:10" ht="99.75" customHeight="1" x14ac:dyDescent="0.25">
      <c r="A17" s="591" t="s">
        <v>136</v>
      </c>
      <c r="B17" s="591"/>
      <c r="C17" s="591"/>
      <c r="D17" s="591"/>
      <c r="E17" s="591"/>
      <c r="F17" s="591"/>
      <c r="G17" s="591"/>
      <c r="H17" s="591"/>
    </row>
    <row r="18" spans="1:10" ht="30.75" customHeight="1" x14ac:dyDescent="0.25">
      <c r="A18" s="597" t="s">
        <v>137</v>
      </c>
      <c r="B18" s="598"/>
      <c r="C18" s="598"/>
      <c r="D18" s="599"/>
      <c r="E18" s="602" t="s">
        <v>138</v>
      </c>
      <c r="F18" s="605" t="s">
        <v>116</v>
      </c>
      <c r="G18" s="475"/>
      <c r="H18" s="475"/>
      <c r="I18" s="475"/>
      <c r="J18" s="475"/>
    </row>
    <row r="19" spans="1:10" ht="30.75" customHeight="1" x14ac:dyDescent="0.25">
      <c r="A19" s="600"/>
      <c r="B19" s="532"/>
      <c r="C19" s="532"/>
      <c r="D19" s="601"/>
      <c r="E19" s="603"/>
      <c r="F19" s="605"/>
      <c r="G19" s="475"/>
      <c r="H19" s="475"/>
      <c r="I19" s="475"/>
      <c r="J19" s="475"/>
    </row>
    <row r="20" spans="1:10" ht="47.25" customHeight="1" thickBot="1" x14ac:dyDescent="0.3">
      <c r="A20" s="594" t="s">
        <v>718</v>
      </c>
      <c r="B20" s="595"/>
      <c r="C20" s="595"/>
      <c r="D20" s="596"/>
      <c r="E20" s="76"/>
      <c r="F20" s="630" t="s">
        <v>139</v>
      </c>
      <c r="G20" s="631"/>
      <c r="H20" s="631"/>
      <c r="I20" s="631"/>
      <c r="J20" s="632"/>
    </row>
    <row r="21" spans="1:10" ht="31.5" customHeight="1" thickBot="1" x14ac:dyDescent="0.3">
      <c r="A21" s="594" t="s">
        <v>719</v>
      </c>
      <c r="B21" s="595"/>
      <c r="C21" s="595"/>
      <c r="D21" s="596"/>
      <c r="E21" s="76"/>
      <c r="F21" s="295"/>
      <c r="G21" s="42"/>
      <c r="H21" s="42"/>
      <c r="I21" s="42"/>
      <c r="J21" s="296"/>
    </row>
    <row r="22" spans="1:10" ht="31.5" customHeight="1" thickBot="1" x14ac:dyDescent="0.3">
      <c r="A22" s="525" t="s">
        <v>720</v>
      </c>
      <c r="B22" s="544"/>
      <c r="C22" s="544"/>
      <c r="D22" s="604"/>
      <c r="E22" s="77"/>
      <c r="F22" s="295"/>
      <c r="G22" s="42"/>
      <c r="H22" s="42"/>
      <c r="I22" s="42"/>
      <c r="J22" s="296"/>
    </row>
    <row r="23" spans="1:10" ht="31.5" customHeight="1" thickBot="1" x14ac:dyDescent="0.3">
      <c r="A23" s="525" t="s">
        <v>721</v>
      </c>
      <c r="B23" s="544"/>
      <c r="C23" s="544"/>
      <c r="D23" s="604"/>
      <c r="E23" s="77"/>
      <c r="F23" s="295"/>
      <c r="G23" s="591" t="s">
        <v>724</v>
      </c>
      <c r="H23" s="592"/>
      <c r="I23" s="592"/>
      <c r="J23" s="593"/>
    </row>
    <row r="24" spans="1:10" ht="31.5" customHeight="1" thickBot="1" x14ac:dyDescent="0.3">
      <c r="A24" s="525" t="s">
        <v>722</v>
      </c>
      <c r="B24" s="544"/>
      <c r="C24" s="544"/>
      <c r="D24" s="604"/>
      <c r="E24" s="77"/>
      <c r="F24" s="295"/>
      <c r="G24" s="592"/>
      <c r="H24" s="592"/>
      <c r="I24" s="592"/>
      <c r="J24" s="593"/>
    </row>
    <row r="25" spans="1:10" ht="31.5" customHeight="1" x14ac:dyDescent="0.25">
      <c r="A25" s="528" t="s">
        <v>723</v>
      </c>
      <c r="B25" s="625"/>
      <c r="C25" s="625"/>
      <c r="D25" s="626"/>
      <c r="E25" s="102"/>
      <c r="F25" s="172"/>
      <c r="G25" s="297"/>
      <c r="H25" s="297"/>
      <c r="I25" s="297"/>
      <c r="J25" s="298"/>
    </row>
    <row r="26" spans="1:10" ht="31.5" customHeight="1" x14ac:dyDescent="0.25">
      <c r="A26" s="520" t="s">
        <v>140</v>
      </c>
      <c r="B26" s="520"/>
      <c r="C26" s="520"/>
      <c r="D26" s="520"/>
      <c r="E26" s="79">
        <f>+E12+E13+E14</f>
        <v>0</v>
      </c>
      <c r="F26" s="237" t="s">
        <v>141</v>
      </c>
      <c r="G26" s="233"/>
      <c r="H26" s="233"/>
      <c r="I26" s="233"/>
      <c r="J26" s="235"/>
    </row>
    <row r="27" spans="1:10" ht="20.25" customHeight="1" x14ac:dyDescent="0.25">
      <c r="A27" s="189"/>
      <c r="B27" s="189"/>
      <c r="C27" s="189"/>
      <c r="D27" s="189"/>
      <c r="E27" s="189"/>
      <c r="F27" s="189"/>
      <c r="G27" s="190"/>
      <c r="H27" s="190"/>
      <c r="I27" s="190"/>
      <c r="J27" s="190"/>
    </row>
    <row r="28" spans="1:10" ht="45.75" customHeight="1" x14ac:dyDescent="0.25">
      <c r="A28" s="184"/>
      <c r="B28" s="184"/>
      <c r="C28" s="184"/>
      <c r="D28" s="532" t="s">
        <v>142</v>
      </c>
      <c r="E28" s="532"/>
      <c r="F28" s="190"/>
      <c r="G28" s="185"/>
      <c r="H28" s="185"/>
      <c r="I28" s="185"/>
      <c r="J28" s="185"/>
    </row>
    <row r="29" spans="1:10" ht="31.5" customHeight="1" x14ac:dyDescent="0.25">
      <c r="A29" s="586" t="s">
        <v>725</v>
      </c>
      <c r="B29" s="587"/>
      <c r="C29" s="588"/>
      <c r="D29" s="589">
        <f>+IFERROR((E20/E4)*E3*E13,0)</f>
        <v>0</v>
      </c>
      <c r="E29" s="590"/>
      <c r="F29" s="546" t="s">
        <v>143</v>
      </c>
      <c r="G29" s="547"/>
      <c r="H29" s="547"/>
      <c r="I29" s="547"/>
      <c r="J29" s="548"/>
    </row>
    <row r="30" spans="1:10" ht="19.5" customHeight="1" x14ac:dyDescent="0.25">
      <c r="A30" s="189"/>
      <c r="B30" s="189"/>
      <c r="C30" s="189"/>
      <c r="D30" s="189"/>
      <c r="E30" s="189"/>
      <c r="F30" s="71"/>
      <c r="G30" s="187"/>
      <c r="H30" s="187"/>
      <c r="I30" s="187"/>
      <c r="J30" s="187"/>
    </row>
    <row r="31" spans="1:10" ht="31.5" customHeight="1" x14ac:dyDescent="0.25">
      <c r="A31" s="619" t="s">
        <v>726</v>
      </c>
      <c r="B31" s="620"/>
      <c r="C31" s="620"/>
      <c r="D31" s="620"/>
      <c r="E31" s="620"/>
      <c r="F31" s="620"/>
      <c r="G31" s="620"/>
      <c r="H31" s="620"/>
      <c r="I31" s="620"/>
      <c r="J31" s="185"/>
    </row>
    <row r="32" spans="1:10" ht="50.25" customHeight="1" x14ac:dyDescent="0.25">
      <c r="A32" s="583" t="s">
        <v>144</v>
      </c>
      <c r="B32" s="584"/>
      <c r="C32" s="584"/>
      <c r="D32" s="584"/>
      <c r="E32" s="584"/>
      <c r="F32" s="584"/>
      <c r="G32" s="584"/>
      <c r="H32" s="584"/>
      <c r="I32" s="584"/>
      <c r="J32" s="12"/>
    </row>
    <row r="33" spans="1:10" ht="31.5" customHeight="1" thickBot="1" x14ac:dyDescent="0.3">
      <c r="A33" s="577" t="s">
        <v>145</v>
      </c>
      <c r="B33" s="577"/>
      <c r="C33" s="577"/>
      <c r="D33" s="577"/>
      <c r="E33" s="577"/>
      <c r="F33" s="475" t="s">
        <v>146</v>
      </c>
      <c r="G33" s="585"/>
      <c r="H33" s="585"/>
      <c r="I33" s="585"/>
      <c r="J33" s="585"/>
    </row>
    <row r="34" spans="1:10" ht="31.5" customHeight="1" thickBot="1" x14ac:dyDescent="0.3">
      <c r="A34" s="574" t="s">
        <v>147</v>
      </c>
      <c r="B34" s="575"/>
      <c r="C34" s="575"/>
      <c r="D34" s="576"/>
      <c r="E34" s="134"/>
      <c r="F34" s="229" t="s">
        <v>148</v>
      </c>
      <c r="G34" s="236"/>
      <c r="H34" s="238"/>
      <c r="I34" s="236"/>
      <c r="J34" s="239"/>
    </row>
    <row r="35" spans="1:10" ht="31.5" customHeight="1" thickBot="1" x14ac:dyDescent="0.3">
      <c r="A35" s="574" t="s">
        <v>149</v>
      </c>
      <c r="B35" s="575"/>
      <c r="C35" s="575"/>
      <c r="D35" s="576"/>
      <c r="E35" s="134"/>
      <c r="F35" s="229" t="s">
        <v>148</v>
      </c>
      <c r="G35" s="236"/>
      <c r="H35" s="238"/>
      <c r="I35" s="236"/>
      <c r="J35" s="239"/>
    </row>
    <row r="36" spans="1:10" ht="31.5" customHeight="1" thickBot="1" x14ac:dyDescent="0.3">
      <c r="A36" s="574" t="s">
        <v>150</v>
      </c>
      <c r="B36" s="575"/>
      <c r="C36" s="575"/>
      <c r="D36" s="576"/>
      <c r="E36" s="135">
        <f>+IFERROR(E35/E34,0)</f>
        <v>0</v>
      </c>
      <c r="F36" s="570" t="s">
        <v>151</v>
      </c>
      <c r="G36" s="571"/>
      <c r="H36" s="571"/>
      <c r="I36" s="571"/>
      <c r="J36" s="572"/>
    </row>
    <row r="37" spans="1:10" ht="31.5" customHeight="1" thickBot="1" x14ac:dyDescent="0.3">
      <c r="A37" s="617" t="s">
        <v>152</v>
      </c>
      <c r="B37" s="617"/>
      <c r="C37" s="617"/>
      <c r="D37" s="618"/>
      <c r="E37" s="80">
        <f>+E36*E7*E21*E13</f>
        <v>0</v>
      </c>
      <c r="F37" s="42"/>
      <c r="H37" s="12"/>
      <c r="J37" s="12"/>
    </row>
    <row r="38" spans="1:10" ht="31.5" customHeight="1" thickBot="1" x14ac:dyDescent="0.3">
      <c r="A38" s="185"/>
      <c r="B38" s="185"/>
      <c r="C38" s="185"/>
      <c r="D38" s="185"/>
      <c r="E38" s="185"/>
      <c r="F38" s="71"/>
      <c r="G38" s="185"/>
      <c r="H38" s="185"/>
      <c r="I38" s="185"/>
      <c r="J38" s="185"/>
    </row>
    <row r="39" spans="1:10" ht="31.5" customHeight="1" thickBot="1" x14ac:dyDescent="0.3">
      <c r="A39" s="574" t="s">
        <v>720</v>
      </c>
      <c r="B39" s="575"/>
      <c r="C39" s="575"/>
      <c r="D39" s="576"/>
      <c r="E39" s="185"/>
      <c r="F39" s="71"/>
      <c r="G39" s="185"/>
      <c r="H39" s="185"/>
      <c r="I39" s="185"/>
      <c r="J39" s="185"/>
    </row>
    <row r="40" spans="1:10" ht="58.5" customHeight="1" x14ac:dyDescent="0.25">
      <c r="A40" s="568" t="s">
        <v>153</v>
      </c>
      <c r="B40" s="569"/>
      <c r="C40" s="569"/>
      <c r="D40" s="569"/>
      <c r="E40" s="569"/>
      <c r="F40" s="569"/>
      <c r="G40" s="569"/>
      <c r="H40" s="569"/>
      <c r="I40" s="569"/>
      <c r="J40" s="12"/>
    </row>
    <row r="41" spans="1:10" ht="45.75" customHeight="1" x14ac:dyDescent="0.25">
      <c r="A41" s="638" t="s">
        <v>727</v>
      </c>
      <c r="B41" s="638"/>
      <c r="C41" s="638"/>
      <c r="D41" s="638"/>
      <c r="E41" s="638"/>
      <c r="F41" s="638"/>
      <c r="G41" s="638"/>
      <c r="H41" s="638"/>
      <c r="I41" s="638"/>
      <c r="J41" s="12"/>
    </row>
    <row r="42" spans="1:10" ht="40.5" customHeight="1" thickBot="1" x14ac:dyDescent="0.3">
      <c r="A42" s="577" t="s">
        <v>154</v>
      </c>
      <c r="B42" s="577"/>
      <c r="C42" s="577"/>
      <c r="D42" s="577"/>
      <c r="E42" s="577"/>
      <c r="F42" s="475" t="s">
        <v>146</v>
      </c>
      <c r="G42" s="585"/>
      <c r="H42" s="585"/>
      <c r="I42" s="585"/>
      <c r="J42" s="585"/>
    </row>
    <row r="43" spans="1:10" ht="31.5" customHeight="1" thickBot="1" x14ac:dyDescent="0.3">
      <c r="A43" s="574" t="s">
        <v>155</v>
      </c>
      <c r="B43" s="575"/>
      <c r="C43" s="575"/>
      <c r="D43" s="576"/>
      <c r="E43" s="134"/>
      <c r="F43" s="229" t="s">
        <v>156</v>
      </c>
      <c r="G43" s="236"/>
      <c r="H43" s="238"/>
      <c r="I43" s="236"/>
      <c r="J43" s="239"/>
    </row>
    <row r="44" spans="1:10" ht="31.5" customHeight="1" thickBot="1" x14ac:dyDescent="0.3">
      <c r="A44" s="574" t="s">
        <v>157</v>
      </c>
      <c r="B44" s="575"/>
      <c r="C44" s="575"/>
      <c r="D44" s="576"/>
      <c r="E44" s="134"/>
      <c r="F44" s="229" t="s">
        <v>156</v>
      </c>
      <c r="G44" s="236"/>
      <c r="H44" s="238"/>
      <c r="I44" s="236"/>
      <c r="J44" s="239"/>
    </row>
    <row r="45" spans="1:10" ht="31.5" customHeight="1" thickBot="1" x14ac:dyDescent="0.3">
      <c r="A45" s="574" t="s">
        <v>158</v>
      </c>
      <c r="B45" s="575"/>
      <c r="C45" s="575"/>
      <c r="D45" s="576"/>
      <c r="E45" s="138">
        <f>+IFERROR(E44/E43,0)</f>
        <v>0</v>
      </c>
      <c r="F45" s="570" t="s">
        <v>159</v>
      </c>
      <c r="G45" s="571"/>
      <c r="H45" s="571"/>
      <c r="I45" s="571"/>
      <c r="J45" s="572"/>
    </row>
    <row r="46" spans="1:10" ht="31.5" customHeight="1" thickBot="1" x14ac:dyDescent="0.3">
      <c r="A46" s="617" t="s">
        <v>160</v>
      </c>
      <c r="B46" s="617"/>
      <c r="C46" s="617"/>
      <c r="D46" s="618"/>
      <c r="E46" s="131">
        <f>+E45*E7*E13*E22</f>
        <v>0</v>
      </c>
      <c r="F46" s="129"/>
      <c r="G46" s="130"/>
      <c r="H46" s="136"/>
      <c r="I46" s="130"/>
      <c r="J46" s="137"/>
    </row>
    <row r="47" spans="1:10" ht="61.5" customHeight="1" x14ac:dyDescent="0.25">
      <c r="A47" s="638" t="s">
        <v>728</v>
      </c>
      <c r="B47" s="638"/>
      <c r="C47" s="638"/>
      <c r="D47" s="638"/>
      <c r="E47" s="638"/>
      <c r="F47" s="638"/>
      <c r="G47" s="638"/>
      <c r="H47" s="638"/>
      <c r="I47" s="638"/>
      <c r="J47" s="12"/>
    </row>
    <row r="48" spans="1:10" ht="37.5" customHeight="1" thickBot="1" x14ac:dyDescent="0.3">
      <c r="A48" s="670" t="s">
        <v>161</v>
      </c>
      <c r="B48" s="670"/>
      <c r="C48" s="670"/>
      <c r="D48" s="670"/>
      <c r="E48" s="670"/>
      <c r="F48" s="469" t="s">
        <v>162</v>
      </c>
      <c r="G48" s="533"/>
      <c r="H48" s="533"/>
      <c r="I48" s="533"/>
      <c r="J48" s="533"/>
    </row>
    <row r="49" spans="1:14" ht="52.5" customHeight="1" thickBot="1" x14ac:dyDescent="0.3">
      <c r="A49" s="525" t="s">
        <v>163</v>
      </c>
      <c r="B49" s="544"/>
      <c r="C49" s="544"/>
      <c r="D49" s="604"/>
      <c r="E49" s="134"/>
      <c r="F49" s="668" t="s">
        <v>164</v>
      </c>
      <c r="G49" s="669"/>
      <c r="H49" s="669"/>
      <c r="I49" s="669"/>
      <c r="J49" s="669"/>
    </row>
    <row r="50" spans="1:14" ht="92.25" customHeight="1" x14ac:dyDescent="0.25">
      <c r="A50" s="83"/>
      <c r="B50" s="83"/>
      <c r="C50" s="83"/>
      <c r="D50" s="83"/>
      <c r="E50" s="581" t="s">
        <v>729</v>
      </c>
      <c r="F50" s="581"/>
      <c r="G50" s="190"/>
      <c r="H50" s="567" t="s">
        <v>730</v>
      </c>
      <c r="I50" s="567"/>
      <c r="J50" s="246"/>
      <c r="K50" s="246"/>
      <c r="L50" s="246"/>
      <c r="M50" s="246"/>
    </row>
    <row r="51" spans="1:14" ht="71.25" customHeight="1" x14ac:dyDescent="0.25">
      <c r="A51" s="537" t="s">
        <v>166</v>
      </c>
      <c r="B51" s="538"/>
      <c r="C51" s="538"/>
      <c r="D51" s="539"/>
      <c r="E51" s="67" t="s">
        <v>167</v>
      </c>
      <c r="F51" s="66" t="s">
        <v>168</v>
      </c>
      <c r="G51" s="66" t="s">
        <v>169</v>
      </c>
      <c r="H51" s="661" t="s">
        <v>170</v>
      </c>
      <c r="I51" s="662"/>
      <c r="J51" s="628" t="s">
        <v>171</v>
      </c>
      <c r="K51" s="628"/>
      <c r="L51" s="665" t="s">
        <v>172</v>
      </c>
      <c r="M51" s="665"/>
    </row>
    <row r="52" spans="1:14" ht="15.75" thickBot="1" x14ac:dyDescent="0.3">
      <c r="A52" s="557" t="s">
        <v>173</v>
      </c>
      <c r="B52" s="558"/>
      <c r="C52" s="558"/>
      <c r="D52" s="559"/>
      <c r="E52" s="61" t="s">
        <v>174</v>
      </c>
      <c r="F52" s="64">
        <v>0.8</v>
      </c>
      <c r="G52" s="63">
        <f t="shared" ref="G52:G59" si="0">+F52*$E$8*$E$22*$E$13</f>
        <v>0</v>
      </c>
      <c r="H52" s="540"/>
      <c r="I52" s="540"/>
      <c r="J52" s="561">
        <f t="shared" ref="J52:J59" si="1">+G52*H52</f>
        <v>0</v>
      </c>
      <c r="K52" s="561"/>
      <c r="L52" s="666">
        <f>+IF(H52&gt;0,G52-($K$62*G52),0)</f>
        <v>0</v>
      </c>
      <c r="M52" s="667"/>
    </row>
    <row r="53" spans="1:14" ht="15.75" thickBot="1" x14ac:dyDescent="0.3">
      <c r="A53" s="525" t="s">
        <v>731</v>
      </c>
      <c r="B53" s="544"/>
      <c r="C53" s="544"/>
      <c r="D53" s="545"/>
      <c r="E53" s="61" t="s">
        <v>175</v>
      </c>
      <c r="F53" s="64">
        <v>1</v>
      </c>
      <c r="G53" s="63">
        <f t="shared" si="0"/>
        <v>0</v>
      </c>
      <c r="H53" s="540"/>
      <c r="I53" s="540"/>
      <c r="J53" s="627">
        <f t="shared" si="1"/>
        <v>0</v>
      </c>
      <c r="K53" s="627"/>
      <c r="L53" s="666">
        <f t="shared" ref="L53:L59" si="2">+IF(H53&gt;0,G53-($K$62*G53),0)</f>
        <v>0</v>
      </c>
      <c r="M53" s="667"/>
    </row>
    <row r="54" spans="1:14" ht="15.75" thickBot="1" x14ac:dyDescent="0.3">
      <c r="A54" s="525" t="s">
        <v>732</v>
      </c>
      <c r="B54" s="544"/>
      <c r="C54" s="544"/>
      <c r="D54" s="545"/>
      <c r="E54" s="61" t="s">
        <v>176</v>
      </c>
      <c r="F54" s="64">
        <v>1.1000000000000001</v>
      </c>
      <c r="G54" s="63">
        <f t="shared" si="0"/>
        <v>0</v>
      </c>
      <c r="H54" s="540"/>
      <c r="I54" s="540"/>
      <c r="J54" s="627">
        <f t="shared" si="1"/>
        <v>0</v>
      </c>
      <c r="K54" s="627"/>
      <c r="L54" s="666">
        <f t="shared" si="2"/>
        <v>0</v>
      </c>
      <c r="M54" s="667"/>
    </row>
    <row r="55" spans="1:14" ht="15.75" thickBot="1" x14ac:dyDescent="0.3">
      <c r="A55" s="525" t="s">
        <v>733</v>
      </c>
      <c r="B55" s="544"/>
      <c r="C55" s="544"/>
      <c r="D55" s="545"/>
      <c r="E55" s="61" t="s">
        <v>177</v>
      </c>
      <c r="F55" s="64">
        <v>1.2</v>
      </c>
      <c r="G55" s="63">
        <f t="shared" si="0"/>
        <v>0</v>
      </c>
      <c r="H55" s="540"/>
      <c r="I55" s="540"/>
      <c r="J55" s="627">
        <f t="shared" si="1"/>
        <v>0</v>
      </c>
      <c r="K55" s="627"/>
      <c r="L55" s="666">
        <f t="shared" si="2"/>
        <v>0</v>
      </c>
      <c r="M55" s="667"/>
    </row>
    <row r="56" spans="1:14" ht="15.75" thickBot="1" x14ac:dyDescent="0.3">
      <c r="A56" s="525" t="s">
        <v>734</v>
      </c>
      <c r="B56" s="544"/>
      <c r="C56" s="544"/>
      <c r="D56" s="545"/>
      <c r="E56" s="61" t="s">
        <v>178</v>
      </c>
      <c r="F56" s="64">
        <v>1.4</v>
      </c>
      <c r="G56" s="63">
        <f t="shared" si="0"/>
        <v>0</v>
      </c>
      <c r="H56" s="540"/>
      <c r="I56" s="540"/>
      <c r="J56" s="627">
        <f t="shared" si="1"/>
        <v>0</v>
      </c>
      <c r="K56" s="627"/>
      <c r="L56" s="666">
        <f t="shared" si="2"/>
        <v>0</v>
      </c>
      <c r="M56" s="667"/>
    </row>
    <row r="57" spans="1:14" ht="15.75" thickBot="1" x14ac:dyDescent="0.3">
      <c r="A57" s="525" t="s">
        <v>735</v>
      </c>
      <c r="B57" s="544"/>
      <c r="C57" s="544"/>
      <c r="D57" s="545"/>
      <c r="E57" s="61" t="s">
        <v>179</v>
      </c>
      <c r="F57" s="64">
        <v>1.5</v>
      </c>
      <c r="G57" s="63">
        <f t="shared" si="0"/>
        <v>0</v>
      </c>
      <c r="H57" s="540"/>
      <c r="I57" s="540"/>
      <c r="J57" s="627">
        <f t="shared" si="1"/>
        <v>0</v>
      </c>
      <c r="K57" s="627"/>
      <c r="L57" s="666">
        <f t="shared" si="2"/>
        <v>0</v>
      </c>
      <c r="M57" s="667"/>
    </row>
    <row r="58" spans="1:14" ht="15.75" thickBot="1" x14ac:dyDescent="0.3">
      <c r="A58" s="525" t="s">
        <v>736</v>
      </c>
      <c r="B58" s="544"/>
      <c r="C58" s="544"/>
      <c r="D58" s="545"/>
      <c r="E58" s="61" t="s">
        <v>180</v>
      </c>
      <c r="F58" s="64">
        <v>1.7</v>
      </c>
      <c r="G58" s="63">
        <f t="shared" si="0"/>
        <v>0</v>
      </c>
      <c r="H58" s="540"/>
      <c r="I58" s="540"/>
      <c r="J58" s="627">
        <f t="shared" si="1"/>
        <v>0</v>
      </c>
      <c r="K58" s="627"/>
      <c r="L58" s="666">
        <f t="shared" si="2"/>
        <v>0</v>
      </c>
      <c r="M58" s="667"/>
    </row>
    <row r="59" spans="1:14" ht="15.75" thickBot="1" x14ac:dyDescent="0.3">
      <c r="A59" s="525" t="s">
        <v>737</v>
      </c>
      <c r="B59" s="544"/>
      <c r="C59" s="544"/>
      <c r="D59" s="545"/>
      <c r="E59" s="61" t="s">
        <v>181</v>
      </c>
      <c r="F59" s="64">
        <v>1.9</v>
      </c>
      <c r="G59" s="63">
        <f t="shared" si="0"/>
        <v>0</v>
      </c>
      <c r="H59" s="540"/>
      <c r="I59" s="540"/>
      <c r="J59" s="627">
        <f t="shared" si="1"/>
        <v>0</v>
      </c>
      <c r="K59" s="627"/>
      <c r="L59" s="666">
        <f t="shared" si="2"/>
        <v>0</v>
      </c>
      <c r="M59" s="667"/>
    </row>
    <row r="60" spans="1:14" x14ac:dyDescent="0.25">
      <c r="H60" s="10">
        <f>SUM(H52:I59)</f>
        <v>0</v>
      </c>
      <c r="I60" s="36" t="s">
        <v>182</v>
      </c>
      <c r="J60" s="660">
        <f>SUM(J52:K59)</f>
        <v>0</v>
      </c>
      <c r="K60" s="627"/>
      <c r="M60" s="37"/>
      <c r="N60" s="38"/>
    </row>
    <row r="61" spans="1:14" x14ac:dyDescent="0.25">
      <c r="G61" s="562" t="s">
        <v>183</v>
      </c>
      <c r="H61" s="562"/>
      <c r="I61" s="55" t="s">
        <v>184</v>
      </c>
      <c r="J61" s="563">
        <f>+J60-(E7*E22*E13)</f>
        <v>0</v>
      </c>
      <c r="K61" s="564"/>
      <c r="L61" s="37"/>
    </row>
    <row r="62" spans="1:14" ht="15.75" thickBot="1" x14ac:dyDescent="0.3">
      <c r="G62" s="39"/>
      <c r="H62" s="54" t="s">
        <v>185</v>
      </c>
      <c r="I62" s="56" t="s">
        <v>186</v>
      </c>
      <c r="J62" s="39"/>
      <c r="K62" s="214">
        <f>+IFERROR(J61/J60,0)</f>
        <v>0</v>
      </c>
    </row>
    <row r="63" spans="1:14" ht="31.5" customHeight="1" thickBot="1" x14ac:dyDescent="0.3">
      <c r="A63" s="574" t="s">
        <v>738</v>
      </c>
      <c r="B63" s="575"/>
      <c r="C63" s="575"/>
      <c r="D63" s="576"/>
      <c r="E63" s="185"/>
      <c r="F63" s="71"/>
      <c r="G63" s="185"/>
      <c r="H63" s="185"/>
      <c r="I63" s="185"/>
      <c r="J63" s="185"/>
    </row>
    <row r="64" spans="1:14" ht="61.5" customHeight="1" x14ac:dyDescent="0.25">
      <c r="A64" s="583" t="s">
        <v>187</v>
      </c>
      <c r="B64" s="584"/>
      <c r="C64" s="584"/>
      <c r="D64" s="584"/>
      <c r="E64" s="584"/>
      <c r="F64" s="584"/>
      <c r="G64" s="584"/>
      <c r="H64" s="584"/>
      <c r="I64" s="584"/>
      <c r="J64" s="185"/>
    </row>
    <row r="65" spans="1:13" ht="31.5" customHeight="1" x14ac:dyDescent="0.25">
      <c r="A65" s="629" t="s">
        <v>188</v>
      </c>
      <c r="B65" s="629"/>
      <c r="C65" s="629"/>
      <c r="D65" s="629"/>
      <c r="E65" s="629"/>
      <c r="F65" s="629"/>
      <c r="G65" s="629"/>
      <c r="H65" s="629"/>
      <c r="I65" s="629"/>
      <c r="J65" s="185"/>
    </row>
    <row r="66" spans="1:13" ht="99" customHeight="1" x14ac:dyDescent="0.25">
      <c r="A66" s="83"/>
      <c r="B66" s="83"/>
      <c r="C66" s="247"/>
      <c r="D66" s="248" t="s">
        <v>189</v>
      </c>
      <c r="E66" s="249" t="s">
        <v>190</v>
      </c>
      <c r="F66" s="247"/>
      <c r="G66" s="190"/>
      <c r="H66" s="567"/>
      <c r="I66" s="567"/>
      <c r="J66" s="246"/>
      <c r="K66" s="246"/>
      <c r="L66" s="246"/>
      <c r="M66" s="246"/>
    </row>
    <row r="67" spans="1:13" ht="68.25" customHeight="1" thickBot="1" x14ac:dyDescent="0.3">
      <c r="A67" s="578" t="s">
        <v>191</v>
      </c>
      <c r="B67" s="579"/>
      <c r="C67" s="580"/>
      <c r="D67" s="66" t="s">
        <v>192</v>
      </c>
      <c r="E67" s="181" t="s">
        <v>193</v>
      </c>
      <c r="F67" s="66" t="s">
        <v>169</v>
      </c>
      <c r="G67" s="181" t="s">
        <v>194</v>
      </c>
      <c r="H67" s="663" t="s">
        <v>195</v>
      </c>
      <c r="I67" s="664"/>
      <c r="J67" s="185"/>
    </row>
    <row r="68" spans="1:13" ht="15.75" customHeight="1" thickBot="1" x14ac:dyDescent="0.3">
      <c r="A68" s="573" t="s">
        <v>196</v>
      </c>
      <c r="B68" s="573"/>
      <c r="C68" s="573"/>
      <c r="D68" s="194">
        <v>0.8</v>
      </c>
      <c r="E68" s="195"/>
      <c r="F68" s="192">
        <f>+IFERROR(D68*($E$7/$E$4)*$E$13*$E$24,0)</f>
        <v>0</v>
      </c>
      <c r="G68" s="193">
        <f>+F68*E68</f>
        <v>0</v>
      </c>
      <c r="H68" s="565">
        <f>+IF(E68&gt;0,F68-($G$78*F68),0)</f>
        <v>0</v>
      </c>
      <c r="I68" s="566"/>
      <c r="J68" s="184"/>
    </row>
    <row r="69" spans="1:13" ht="15.75" customHeight="1" thickBot="1" x14ac:dyDescent="0.3">
      <c r="A69" s="573" t="s">
        <v>739</v>
      </c>
      <c r="B69" s="573"/>
      <c r="C69" s="573"/>
      <c r="D69" s="194">
        <v>0.9</v>
      </c>
      <c r="E69" s="195"/>
      <c r="F69" s="192">
        <f t="shared" ref="F69:F75" si="3">+IFERROR(D69*($E$7/$E$4)*$E$13*$E$24,0)</f>
        <v>0</v>
      </c>
      <c r="G69" s="193">
        <f t="shared" ref="G69:G75" si="4">+F69*E69</f>
        <v>0</v>
      </c>
      <c r="H69" s="565">
        <f t="shared" ref="H69:H75" si="5">+IF(E69&gt;0,F69-($G$78*F69),0)</f>
        <v>0</v>
      </c>
      <c r="I69" s="566"/>
      <c r="J69" s="184"/>
    </row>
    <row r="70" spans="1:13" ht="15.75" customHeight="1" thickBot="1" x14ac:dyDescent="0.3">
      <c r="A70" s="573" t="s">
        <v>740</v>
      </c>
      <c r="B70" s="573"/>
      <c r="C70" s="573"/>
      <c r="D70" s="194">
        <v>1.1000000000000001</v>
      </c>
      <c r="E70" s="195"/>
      <c r="F70" s="192">
        <f t="shared" si="3"/>
        <v>0</v>
      </c>
      <c r="G70" s="193">
        <f t="shared" si="4"/>
        <v>0</v>
      </c>
      <c r="H70" s="565">
        <f t="shared" si="5"/>
        <v>0</v>
      </c>
      <c r="I70" s="566"/>
      <c r="J70" s="184"/>
    </row>
    <row r="71" spans="1:13" ht="15.75" customHeight="1" thickBot="1" x14ac:dyDescent="0.3">
      <c r="A71" s="573" t="s">
        <v>741</v>
      </c>
      <c r="B71" s="573"/>
      <c r="C71" s="573"/>
      <c r="D71" s="194">
        <v>1.2</v>
      </c>
      <c r="E71" s="195"/>
      <c r="F71" s="192">
        <f t="shared" si="3"/>
        <v>0</v>
      </c>
      <c r="G71" s="193">
        <f t="shared" si="4"/>
        <v>0</v>
      </c>
      <c r="H71" s="565">
        <f t="shared" si="5"/>
        <v>0</v>
      </c>
      <c r="I71" s="566"/>
      <c r="J71" s="184"/>
    </row>
    <row r="72" spans="1:13" ht="15.75" customHeight="1" thickBot="1" x14ac:dyDescent="0.3">
      <c r="A72" s="573" t="s">
        <v>742</v>
      </c>
      <c r="B72" s="573"/>
      <c r="C72" s="573"/>
      <c r="D72" s="194">
        <v>1.4</v>
      </c>
      <c r="E72" s="195"/>
      <c r="F72" s="192">
        <f t="shared" si="3"/>
        <v>0</v>
      </c>
      <c r="G72" s="193">
        <f t="shared" si="4"/>
        <v>0</v>
      </c>
      <c r="H72" s="565">
        <f t="shared" si="5"/>
        <v>0</v>
      </c>
      <c r="I72" s="566"/>
      <c r="J72" s="184"/>
    </row>
    <row r="73" spans="1:13" ht="15.75" customHeight="1" thickBot="1" x14ac:dyDescent="0.3">
      <c r="A73" s="573" t="s">
        <v>743</v>
      </c>
      <c r="B73" s="573"/>
      <c r="C73" s="573"/>
      <c r="D73" s="194">
        <v>1.5</v>
      </c>
      <c r="E73" s="195"/>
      <c r="F73" s="192">
        <f t="shared" si="3"/>
        <v>0</v>
      </c>
      <c r="G73" s="193">
        <f t="shared" si="4"/>
        <v>0</v>
      </c>
      <c r="H73" s="565">
        <f t="shared" si="5"/>
        <v>0</v>
      </c>
      <c r="I73" s="566"/>
      <c r="J73" s="184"/>
    </row>
    <row r="74" spans="1:13" ht="15.75" customHeight="1" thickBot="1" x14ac:dyDescent="0.3">
      <c r="A74" s="573" t="s">
        <v>744</v>
      </c>
      <c r="B74" s="573"/>
      <c r="C74" s="573"/>
      <c r="D74" s="194">
        <v>1.7</v>
      </c>
      <c r="E74" s="195"/>
      <c r="F74" s="192">
        <f t="shared" si="3"/>
        <v>0</v>
      </c>
      <c r="G74" s="193">
        <f t="shared" si="4"/>
        <v>0</v>
      </c>
      <c r="H74" s="565">
        <f t="shared" si="5"/>
        <v>0</v>
      </c>
      <c r="I74" s="566"/>
      <c r="J74" s="184"/>
    </row>
    <row r="75" spans="1:13" ht="15.75" customHeight="1" thickBot="1" x14ac:dyDescent="0.3">
      <c r="A75" s="573" t="s">
        <v>745</v>
      </c>
      <c r="B75" s="573"/>
      <c r="C75" s="573"/>
      <c r="D75" s="194">
        <v>1.9</v>
      </c>
      <c r="E75" s="195"/>
      <c r="F75" s="192">
        <f t="shared" si="3"/>
        <v>0</v>
      </c>
      <c r="G75" s="193">
        <f t="shared" si="4"/>
        <v>0</v>
      </c>
      <c r="H75" s="565">
        <f t="shared" si="5"/>
        <v>0</v>
      </c>
      <c r="I75" s="566"/>
      <c r="J75" s="184"/>
    </row>
    <row r="76" spans="1:13" x14ac:dyDescent="0.25">
      <c r="E76" s="50">
        <f>SUM(E68:E75)</f>
        <v>0</v>
      </c>
      <c r="F76" s="36" t="s">
        <v>182</v>
      </c>
      <c r="G76" s="180">
        <f>SUM(G68:G75)</f>
        <v>0</v>
      </c>
      <c r="J76" s="12"/>
    </row>
    <row r="77" spans="1:13" ht="18" customHeight="1" x14ac:dyDescent="0.25">
      <c r="D77" s="562" t="s">
        <v>183</v>
      </c>
      <c r="E77" s="562"/>
      <c r="F77" s="53" t="s">
        <v>197</v>
      </c>
      <c r="G77" s="40">
        <f>+G76-(E7*E13*E23)</f>
        <v>0</v>
      </c>
      <c r="H77" s="37"/>
      <c r="I77" s="12"/>
    </row>
    <row r="78" spans="1:13" ht="18" customHeight="1" x14ac:dyDescent="0.25">
      <c r="D78" s="562" t="s">
        <v>185</v>
      </c>
      <c r="E78" s="562"/>
      <c r="F78" s="52" t="s">
        <v>186</v>
      </c>
      <c r="G78" s="215">
        <f>+IFERROR(G77/G76,0)</f>
        <v>0</v>
      </c>
      <c r="I78" s="12"/>
    </row>
    <row r="79" spans="1:13" ht="31.5" customHeight="1" thickBot="1" x14ac:dyDescent="0.3"/>
    <row r="80" spans="1:13" ht="31.5" customHeight="1" thickBot="1" x14ac:dyDescent="0.3">
      <c r="A80" s="574" t="s">
        <v>746</v>
      </c>
      <c r="B80" s="575"/>
      <c r="C80" s="575"/>
      <c r="D80" s="576"/>
    </row>
    <row r="81" spans="1:13" ht="57.75" customHeight="1" x14ac:dyDescent="0.25">
      <c r="A81" s="583" t="s">
        <v>198</v>
      </c>
      <c r="B81" s="584"/>
      <c r="C81" s="584"/>
      <c r="D81" s="584"/>
      <c r="E81" s="584"/>
      <c r="F81" s="584"/>
      <c r="G81" s="584"/>
      <c r="H81" s="584"/>
      <c r="I81" s="584"/>
      <c r="J81" s="58"/>
      <c r="K81" s="42"/>
      <c r="L81" s="42"/>
      <c r="M81" s="42"/>
    </row>
    <row r="82" spans="1:13" ht="51.75" customHeight="1" x14ac:dyDescent="0.25">
      <c r="A82" s="638" t="s">
        <v>747</v>
      </c>
      <c r="B82" s="638"/>
      <c r="C82" s="638"/>
      <c r="D82" s="638"/>
      <c r="E82" s="638"/>
      <c r="F82" s="638"/>
      <c r="G82" s="638"/>
      <c r="H82" s="638"/>
      <c r="I82" s="638"/>
      <c r="J82" s="12"/>
    </row>
    <row r="83" spans="1:13" ht="31.5" customHeight="1" x14ac:dyDescent="0.25">
      <c r="A83" s="469" t="s">
        <v>199</v>
      </c>
      <c r="B83" s="469"/>
      <c r="C83" s="469"/>
      <c r="D83" s="469"/>
      <c r="E83" s="469"/>
      <c r="F83" s="469" t="s">
        <v>146</v>
      </c>
      <c r="G83" s="533"/>
      <c r="H83" s="533"/>
      <c r="I83" s="533"/>
      <c r="J83" s="533"/>
    </row>
    <row r="84" spans="1:13" ht="31.5" customHeight="1" x14ac:dyDescent="0.25">
      <c r="A84" s="534" t="s">
        <v>200</v>
      </c>
      <c r="B84" s="535"/>
      <c r="C84" s="535"/>
      <c r="D84" s="536"/>
      <c r="E84" s="139">
        <f>+IFERROR('DATOS GENERALES-DATU OROKORRAK'!C7,0)</f>
        <v>0</v>
      </c>
      <c r="F84" s="237" t="s">
        <v>201</v>
      </c>
      <c r="G84" s="236"/>
      <c r="H84" s="238"/>
      <c r="I84" s="236"/>
      <c r="J84" s="239"/>
    </row>
    <row r="85" spans="1:13" ht="31.5" customHeight="1" x14ac:dyDescent="0.25">
      <c r="A85" s="534" t="s">
        <v>202</v>
      </c>
      <c r="B85" s="535"/>
      <c r="C85" s="535"/>
      <c r="D85" s="536"/>
      <c r="E85" s="139">
        <f>+IFERROR('DATOS GENERALES-DATU OROKORRAK'!C9,0)</f>
        <v>0</v>
      </c>
      <c r="F85" s="237" t="s">
        <v>203</v>
      </c>
      <c r="G85" s="236"/>
      <c r="H85" s="238"/>
      <c r="I85" s="236"/>
      <c r="J85" s="239"/>
    </row>
    <row r="86" spans="1:13" ht="31.5" customHeight="1" x14ac:dyDescent="0.25">
      <c r="A86" s="534" t="s">
        <v>204</v>
      </c>
      <c r="B86" s="535"/>
      <c r="C86" s="535"/>
      <c r="D86" s="536"/>
      <c r="E86" s="140"/>
      <c r="F86" s="229" t="s">
        <v>205</v>
      </c>
      <c r="G86" s="236"/>
      <c r="H86" s="238"/>
      <c r="I86" s="236"/>
      <c r="J86" s="239"/>
    </row>
    <row r="87" spans="1:13" ht="31.5" customHeight="1" x14ac:dyDescent="0.25">
      <c r="A87" s="534" t="s">
        <v>206</v>
      </c>
      <c r="B87" s="535"/>
      <c r="C87" s="535"/>
      <c r="D87" s="536"/>
      <c r="E87" s="141">
        <f>+IFERROR((E86/E84),0)</f>
        <v>0</v>
      </c>
      <c r="F87" s="655" t="s">
        <v>207</v>
      </c>
      <c r="G87" s="656"/>
      <c r="H87" s="656"/>
      <c r="I87" s="656"/>
      <c r="J87" s="657"/>
    </row>
    <row r="88" spans="1:13" ht="31.5" customHeight="1" x14ac:dyDescent="0.25">
      <c r="A88" s="658" t="s">
        <v>208</v>
      </c>
      <c r="B88" s="658"/>
      <c r="C88" s="658"/>
      <c r="D88" s="659"/>
      <c r="E88" s="142">
        <f>+E87*E7*E24*E13</f>
        <v>0</v>
      </c>
      <c r="F88" s="143"/>
      <c r="G88" s="144"/>
      <c r="H88" s="145"/>
      <c r="I88" s="144"/>
      <c r="J88" s="146"/>
      <c r="K88" s="42"/>
      <c r="L88" s="42"/>
      <c r="M88" s="42"/>
    </row>
    <row r="89" spans="1:13" ht="64.5" customHeight="1" x14ac:dyDescent="0.25">
      <c r="A89" s="638" t="s">
        <v>748</v>
      </c>
      <c r="B89" s="638"/>
      <c r="C89" s="638"/>
      <c r="D89" s="638"/>
      <c r="E89" s="638"/>
      <c r="F89" s="638"/>
      <c r="G89" s="638"/>
      <c r="H89" s="638"/>
      <c r="I89" s="638"/>
      <c r="J89" s="58"/>
      <c r="K89" s="42"/>
      <c r="L89" s="42"/>
      <c r="M89" s="42"/>
    </row>
    <row r="90" spans="1:13" ht="31.5" customHeight="1" x14ac:dyDescent="0.25">
      <c r="A90" s="391" t="s">
        <v>749</v>
      </c>
      <c r="B90" s="391"/>
      <c r="C90" s="391"/>
      <c r="D90" s="391"/>
      <c r="E90" s="391"/>
      <c r="F90" s="391"/>
      <c r="G90" s="391"/>
      <c r="H90" s="391"/>
      <c r="I90" s="391"/>
      <c r="J90" s="391"/>
      <c r="K90" s="391"/>
      <c r="L90" s="391"/>
      <c r="M90" s="391"/>
    </row>
    <row r="91" spans="1:13" ht="31.5" customHeight="1" x14ac:dyDescent="0.25">
      <c r="A91" s="652" t="s">
        <v>74</v>
      </c>
      <c r="B91" s="653"/>
      <c r="C91" s="653"/>
      <c r="D91" s="654"/>
      <c r="E91" s="301">
        <f>+IFERROR('DATOS GENERALES-DATU OROKORRAK'!C9,0)</f>
        <v>0</v>
      </c>
      <c r="F91" s="42" t="s">
        <v>203</v>
      </c>
      <c r="G91" s="41"/>
      <c r="H91" s="58"/>
      <c r="I91" s="41"/>
      <c r="J91" s="58"/>
      <c r="K91" s="41"/>
      <c r="L91" s="41"/>
      <c r="M91" s="41"/>
    </row>
    <row r="92" spans="1:13" ht="102" customHeight="1" x14ac:dyDescent="0.25">
      <c r="A92" s="83"/>
      <c r="B92" s="83"/>
      <c r="C92" s="83"/>
      <c r="D92" s="83"/>
      <c r="E92" s="581" t="s">
        <v>209</v>
      </c>
      <c r="F92" s="581"/>
      <c r="G92" s="190"/>
      <c r="H92" s="567" t="s">
        <v>165</v>
      </c>
      <c r="I92" s="567"/>
      <c r="J92" s="246"/>
      <c r="K92" s="246"/>
      <c r="L92" s="246"/>
      <c r="M92" s="246"/>
    </row>
    <row r="93" spans="1:13" ht="63" customHeight="1" x14ac:dyDescent="0.25">
      <c r="A93" s="553" t="s">
        <v>210</v>
      </c>
      <c r="B93" s="554"/>
      <c r="C93" s="555"/>
      <c r="D93" s="59"/>
      <c r="E93" s="65" t="s">
        <v>211</v>
      </c>
      <c r="F93" s="66" t="s">
        <v>192</v>
      </c>
      <c r="G93" s="66" t="s">
        <v>169</v>
      </c>
      <c r="H93" s="556" t="s">
        <v>750</v>
      </c>
      <c r="I93" s="556"/>
      <c r="J93" s="556" t="s">
        <v>751</v>
      </c>
      <c r="K93" s="556"/>
      <c r="L93" s="663" t="s">
        <v>195</v>
      </c>
      <c r="M93" s="664"/>
    </row>
    <row r="94" spans="1:13" ht="17.25" customHeight="1" thickBot="1" x14ac:dyDescent="0.3">
      <c r="A94" s="557" t="s">
        <v>212</v>
      </c>
      <c r="B94" s="558"/>
      <c r="C94" s="558"/>
      <c r="D94" s="559"/>
      <c r="E94" s="61" t="s">
        <v>213</v>
      </c>
      <c r="F94" s="62">
        <v>0.8</v>
      </c>
      <c r="G94" s="63">
        <f>+IFERROR(F94*($E$7/$E$4)*$E$24,0)</f>
        <v>0</v>
      </c>
      <c r="H94" s="540"/>
      <c r="I94" s="540"/>
      <c r="J94" s="541">
        <f>+G94*H94</f>
        <v>0</v>
      </c>
      <c r="K94" s="541"/>
      <c r="L94" s="542">
        <f>+IF(H94&gt;0,G94-(G94*$K$104),0)</f>
        <v>0</v>
      </c>
      <c r="M94" s="543"/>
    </row>
    <row r="95" spans="1:13" ht="17.25" customHeight="1" thickBot="1" x14ac:dyDescent="0.3">
      <c r="A95" s="525" t="s">
        <v>731</v>
      </c>
      <c r="B95" s="544"/>
      <c r="C95" s="544"/>
      <c r="D95" s="545"/>
      <c r="E95" s="61">
        <v>2</v>
      </c>
      <c r="F95" s="62">
        <v>1</v>
      </c>
      <c r="G95" s="63">
        <f t="shared" ref="G95:G101" si="6">+IFERROR(F95*($E$7/$E$4)*$E$24,0)</f>
        <v>0</v>
      </c>
      <c r="H95" s="540"/>
      <c r="I95" s="540"/>
      <c r="J95" s="541">
        <f t="shared" ref="J95:J101" si="7">+G95*H95</f>
        <v>0</v>
      </c>
      <c r="K95" s="541"/>
      <c r="L95" s="542">
        <f t="shared" ref="L95:L101" si="8">+IF(H95&gt;0,G95-(G95*$K$104),0)</f>
        <v>0</v>
      </c>
      <c r="M95" s="543"/>
    </row>
    <row r="96" spans="1:13" ht="17.25" customHeight="1" thickBot="1" x14ac:dyDescent="0.3">
      <c r="A96" s="525" t="s">
        <v>732</v>
      </c>
      <c r="B96" s="544"/>
      <c r="C96" s="544"/>
      <c r="D96" s="545"/>
      <c r="E96" s="61">
        <v>3</v>
      </c>
      <c r="F96" s="62">
        <v>1.1000000000000001</v>
      </c>
      <c r="G96" s="63">
        <f t="shared" si="6"/>
        <v>0</v>
      </c>
      <c r="H96" s="540"/>
      <c r="I96" s="540"/>
      <c r="J96" s="541">
        <f t="shared" si="7"/>
        <v>0</v>
      </c>
      <c r="K96" s="541"/>
      <c r="L96" s="542">
        <f t="shared" si="8"/>
        <v>0</v>
      </c>
      <c r="M96" s="543"/>
    </row>
    <row r="97" spans="1:14" ht="17.25" customHeight="1" thickBot="1" x14ac:dyDescent="0.3">
      <c r="A97" s="525" t="s">
        <v>733</v>
      </c>
      <c r="B97" s="544"/>
      <c r="C97" s="544"/>
      <c r="D97" s="545"/>
      <c r="E97" s="61">
        <v>4</v>
      </c>
      <c r="F97" s="62">
        <v>1.2</v>
      </c>
      <c r="G97" s="63">
        <f t="shared" si="6"/>
        <v>0</v>
      </c>
      <c r="H97" s="540"/>
      <c r="I97" s="540"/>
      <c r="J97" s="541">
        <f t="shared" si="7"/>
        <v>0</v>
      </c>
      <c r="K97" s="541"/>
      <c r="L97" s="542">
        <f t="shared" si="8"/>
        <v>0</v>
      </c>
      <c r="M97" s="543"/>
    </row>
    <row r="98" spans="1:14" ht="17.25" customHeight="1" thickBot="1" x14ac:dyDescent="0.3">
      <c r="A98" s="525" t="s">
        <v>734</v>
      </c>
      <c r="B98" s="544"/>
      <c r="C98" s="544"/>
      <c r="D98" s="545"/>
      <c r="E98" s="61">
        <v>5</v>
      </c>
      <c r="F98" s="62">
        <v>1.4</v>
      </c>
      <c r="G98" s="63">
        <f t="shared" si="6"/>
        <v>0</v>
      </c>
      <c r="H98" s="540"/>
      <c r="I98" s="540"/>
      <c r="J98" s="541">
        <f t="shared" si="7"/>
        <v>0</v>
      </c>
      <c r="K98" s="541"/>
      <c r="L98" s="542">
        <f t="shared" si="8"/>
        <v>0</v>
      </c>
      <c r="M98" s="543"/>
    </row>
    <row r="99" spans="1:14" ht="17.25" customHeight="1" thickBot="1" x14ac:dyDescent="0.3">
      <c r="A99" s="525" t="s">
        <v>735</v>
      </c>
      <c r="B99" s="544"/>
      <c r="C99" s="544"/>
      <c r="D99" s="545"/>
      <c r="E99" s="61">
        <v>6</v>
      </c>
      <c r="F99" s="62">
        <v>1.5</v>
      </c>
      <c r="G99" s="63">
        <f t="shared" si="6"/>
        <v>0</v>
      </c>
      <c r="H99" s="540"/>
      <c r="I99" s="540"/>
      <c r="J99" s="541">
        <f t="shared" si="7"/>
        <v>0</v>
      </c>
      <c r="K99" s="541"/>
      <c r="L99" s="542">
        <f t="shared" si="8"/>
        <v>0</v>
      </c>
      <c r="M99" s="543"/>
    </row>
    <row r="100" spans="1:14" ht="17.25" customHeight="1" thickBot="1" x14ac:dyDescent="0.3">
      <c r="A100" s="525" t="s">
        <v>736</v>
      </c>
      <c r="B100" s="544"/>
      <c r="C100" s="544"/>
      <c r="D100" s="545"/>
      <c r="E100" s="61">
        <v>7</v>
      </c>
      <c r="F100" s="62">
        <v>1.7</v>
      </c>
      <c r="G100" s="63">
        <f t="shared" si="6"/>
        <v>0</v>
      </c>
      <c r="H100" s="540"/>
      <c r="I100" s="540"/>
      <c r="J100" s="541">
        <f t="shared" si="7"/>
        <v>0</v>
      </c>
      <c r="K100" s="541"/>
      <c r="L100" s="542">
        <f t="shared" si="8"/>
        <v>0</v>
      </c>
      <c r="M100" s="543"/>
    </row>
    <row r="101" spans="1:14" ht="17.25" customHeight="1" thickBot="1" x14ac:dyDescent="0.3">
      <c r="A101" s="525" t="s">
        <v>737</v>
      </c>
      <c r="B101" s="544"/>
      <c r="C101" s="544"/>
      <c r="D101" s="545"/>
      <c r="E101" s="61" t="s">
        <v>214</v>
      </c>
      <c r="F101" s="62">
        <v>1.9</v>
      </c>
      <c r="G101" s="63">
        <f t="shared" si="6"/>
        <v>0</v>
      </c>
      <c r="H101" s="540"/>
      <c r="I101" s="540"/>
      <c r="J101" s="541">
        <f t="shared" si="7"/>
        <v>0</v>
      </c>
      <c r="K101" s="541"/>
      <c r="L101" s="542">
        <f t="shared" si="8"/>
        <v>0</v>
      </c>
      <c r="M101" s="543"/>
    </row>
    <row r="102" spans="1:14" ht="31.5" customHeight="1" x14ac:dyDescent="0.25">
      <c r="H102" s="10">
        <f>SUM(H94:I101)</f>
        <v>0</v>
      </c>
      <c r="I102" s="36" t="s">
        <v>182</v>
      </c>
      <c r="J102" s="560">
        <f>SUM(J94:K101)</f>
        <v>0</v>
      </c>
      <c r="K102" s="561"/>
      <c r="M102" s="37"/>
      <c r="N102" s="209"/>
    </row>
    <row r="103" spans="1:14" ht="31.5" customHeight="1" x14ac:dyDescent="0.25">
      <c r="G103" s="562" t="s">
        <v>183</v>
      </c>
      <c r="H103" s="562"/>
      <c r="I103" s="55" t="s">
        <v>184</v>
      </c>
      <c r="J103" s="563">
        <f>+J102-(E7*E13*E24)</f>
        <v>0</v>
      </c>
      <c r="K103" s="564"/>
      <c r="L103" s="37"/>
    </row>
    <row r="104" spans="1:14" ht="31.5" customHeight="1" x14ac:dyDescent="0.25">
      <c r="G104" s="562" t="s">
        <v>185</v>
      </c>
      <c r="H104" s="562"/>
      <c r="I104" s="56" t="s">
        <v>186</v>
      </c>
      <c r="J104" s="39"/>
      <c r="K104" s="214">
        <f>+IFERROR(J103/J102,0)</f>
        <v>0</v>
      </c>
    </row>
    <row r="105" spans="1:14" ht="153.75" customHeight="1" x14ac:dyDescent="0.25">
      <c r="A105" s="621" t="s">
        <v>752</v>
      </c>
      <c r="B105" s="621"/>
      <c r="C105" s="621"/>
      <c r="D105" s="621"/>
      <c r="E105" s="621"/>
      <c r="F105" s="621"/>
      <c r="G105" s="621"/>
      <c r="H105" s="621"/>
      <c r="I105" s="621"/>
      <c r="J105" s="185"/>
    </row>
    <row r="106" spans="1:14" ht="52.5" customHeight="1" thickBot="1" x14ac:dyDescent="0.3">
      <c r="A106" s="622" t="s">
        <v>215</v>
      </c>
      <c r="B106" s="623"/>
      <c r="C106" s="623"/>
      <c r="D106" s="624"/>
      <c r="E106" s="188" t="s">
        <v>216</v>
      </c>
      <c r="F106" s="549" t="s">
        <v>146</v>
      </c>
      <c r="G106" s="475"/>
      <c r="H106" s="475"/>
      <c r="I106" s="475"/>
      <c r="J106" s="475"/>
      <c r="K106" s="42"/>
      <c r="L106" s="42"/>
    </row>
    <row r="107" spans="1:14" ht="31.5" customHeight="1" thickBot="1" x14ac:dyDescent="0.3">
      <c r="A107" s="574" t="s">
        <v>753</v>
      </c>
      <c r="B107" s="575"/>
      <c r="C107" s="575"/>
      <c r="D107" s="576"/>
      <c r="E107" s="302"/>
      <c r="F107" s="516" t="s">
        <v>217</v>
      </c>
      <c r="G107" s="517"/>
      <c r="H107" s="517"/>
      <c r="I107" s="517"/>
      <c r="J107" s="517"/>
      <c r="K107" s="42"/>
      <c r="L107" s="42"/>
    </row>
    <row r="108" spans="1:14" ht="31.5" customHeight="1" thickBot="1" x14ac:dyDescent="0.3">
      <c r="A108" s="574" t="s">
        <v>754</v>
      </c>
      <c r="B108" s="575"/>
      <c r="C108" s="575"/>
      <c r="D108" s="576"/>
      <c r="E108" s="302"/>
      <c r="F108" s="516" t="s">
        <v>217</v>
      </c>
      <c r="G108" s="517"/>
      <c r="H108" s="517"/>
      <c r="I108" s="517"/>
      <c r="J108" s="517"/>
      <c r="K108" s="42"/>
      <c r="L108" s="42"/>
    </row>
    <row r="109" spans="1:14" ht="31.5" customHeight="1" thickBot="1" x14ac:dyDescent="0.3">
      <c r="A109" s="574" t="s">
        <v>755</v>
      </c>
      <c r="B109" s="575"/>
      <c r="C109" s="575"/>
      <c r="D109" s="576"/>
      <c r="E109" s="302"/>
      <c r="F109" s="516" t="s">
        <v>217</v>
      </c>
      <c r="G109" s="517"/>
      <c r="H109" s="517"/>
      <c r="I109" s="517"/>
      <c r="J109" s="517"/>
      <c r="K109" s="42"/>
      <c r="L109" s="42"/>
    </row>
    <row r="110" spans="1:14" ht="31.5" customHeight="1" thickBot="1" x14ac:dyDescent="0.3">
      <c r="A110" s="574" t="s">
        <v>756</v>
      </c>
      <c r="B110" s="575"/>
      <c r="C110" s="575"/>
      <c r="D110" s="576"/>
      <c r="E110" s="302"/>
      <c r="F110" s="516" t="s">
        <v>217</v>
      </c>
      <c r="G110" s="517"/>
      <c r="H110" s="517"/>
      <c r="I110" s="517"/>
      <c r="J110" s="517"/>
      <c r="K110" s="42"/>
      <c r="L110" s="42"/>
    </row>
    <row r="111" spans="1:14" ht="31.5" customHeight="1" thickBot="1" x14ac:dyDescent="0.3">
      <c r="A111" s="525" t="s">
        <v>218</v>
      </c>
      <c r="B111" s="544"/>
      <c r="C111" s="544"/>
      <c r="D111" s="604"/>
      <c r="E111" s="198"/>
      <c r="F111" s="518" t="s">
        <v>219</v>
      </c>
      <c r="G111" s="519"/>
      <c r="H111" s="519"/>
      <c r="I111" s="519"/>
      <c r="J111" s="519"/>
      <c r="K111" s="42"/>
      <c r="L111" s="42"/>
    </row>
    <row r="112" spans="1:14" ht="141.75" customHeight="1" x14ac:dyDescent="0.25">
      <c r="A112" s="531" t="s">
        <v>220</v>
      </c>
      <c r="B112" s="531"/>
      <c r="C112" s="531"/>
      <c r="D112" s="531"/>
      <c r="E112" s="531"/>
      <c r="F112" s="531"/>
      <c r="H112" s="12"/>
      <c r="K112" s="37"/>
    </row>
    <row r="113" spans="1:10" ht="62.25" customHeight="1" x14ac:dyDescent="0.25">
      <c r="A113" s="644" t="s">
        <v>757</v>
      </c>
      <c r="B113" s="644"/>
      <c r="C113" s="644"/>
      <c r="D113" s="644"/>
      <c r="E113" s="644"/>
      <c r="F113" s="644"/>
      <c r="G113" s="644"/>
      <c r="H113" s="644"/>
      <c r="I113" s="644"/>
      <c r="J113" s="12"/>
    </row>
    <row r="114" spans="1:10" ht="62.25" customHeight="1" x14ac:dyDescent="0.25">
      <c r="A114" s="583" t="s">
        <v>221</v>
      </c>
      <c r="B114" s="584"/>
      <c r="C114" s="584"/>
      <c r="D114" s="584"/>
      <c r="E114" s="584"/>
      <c r="F114" s="584"/>
      <c r="G114" s="584"/>
      <c r="H114" s="584"/>
      <c r="I114" s="584"/>
      <c r="J114" s="12"/>
    </row>
    <row r="115" spans="1:10" ht="43.5" customHeight="1" x14ac:dyDescent="0.25">
      <c r="A115" s="333" t="s">
        <v>758</v>
      </c>
      <c r="B115" s="334"/>
      <c r="C115" s="334"/>
      <c r="D115" s="334"/>
      <c r="E115" s="168" t="s">
        <v>65</v>
      </c>
      <c r="F115" s="475" t="s">
        <v>222</v>
      </c>
      <c r="G115" s="585"/>
      <c r="H115" s="585"/>
      <c r="I115" s="585"/>
      <c r="J115" s="585"/>
    </row>
    <row r="116" spans="1:10" s="42" customFormat="1" ht="43.5" customHeight="1" x14ac:dyDescent="0.25">
      <c r="A116" s="450" t="s">
        <v>223</v>
      </c>
      <c r="B116" s="609"/>
      <c r="C116" s="609"/>
      <c r="D116" s="451"/>
      <c r="E116" s="147"/>
      <c r="F116" s="229" t="s">
        <v>224</v>
      </c>
      <c r="G116" s="233"/>
      <c r="H116" s="234"/>
      <c r="I116" s="233"/>
      <c r="J116" s="235"/>
    </row>
    <row r="117" spans="1:10" s="42" customFormat="1" ht="43.5" customHeight="1" x14ac:dyDescent="0.25">
      <c r="A117" s="450" t="s">
        <v>225</v>
      </c>
      <c r="B117" s="609"/>
      <c r="C117" s="609"/>
      <c r="D117" s="451"/>
      <c r="E117" s="147"/>
      <c r="F117" s="229" t="s">
        <v>224</v>
      </c>
      <c r="G117" s="233"/>
      <c r="H117" s="234"/>
      <c r="I117" s="233"/>
      <c r="J117" s="235"/>
    </row>
    <row r="118" spans="1:10" s="42" customFormat="1" ht="43.5" customHeight="1" x14ac:dyDescent="0.25">
      <c r="A118" s="450" t="s">
        <v>226</v>
      </c>
      <c r="B118" s="609"/>
      <c r="C118" s="609"/>
      <c r="D118" s="451"/>
      <c r="E118" s="148">
        <f>+IFERROR(E117/E116,0)</f>
        <v>0</v>
      </c>
      <c r="F118" s="570" t="s">
        <v>227</v>
      </c>
      <c r="G118" s="571"/>
      <c r="H118" s="571"/>
      <c r="I118" s="571"/>
      <c r="J118" s="572"/>
    </row>
    <row r="119" spans="1:10" ht="43.5" customHeight="1" x14ac:dyDescent="0.25">
      <c r="A119" s="607" t="s">
        <v>208</v>
      </c>
      <c r="B119" s="607"/>
      <c r="C119" s="607"/>
      <c r="D119" s="608"/>
      <c r="E119" s="142">
        <f>+E118*E7*E14</f>
        <v>0</v>
      </c>
      <c r="F119" s="143"/>
      <c r="G119" s="132"/>
      <c r="H119" s="150"/>
      <c r="I119" s="132"/>
      <c r="J119" s="133"/>
    </row>
    <row r="120" spans="1:10" ht="36" customHeight="1" x14ac:dyDescent="0.25">
      <c r="A120" s="70"/>
      <c r="B120" s="70"/>
      <c r="C120" s="70"/>
      <c r="D120" s="70"/>
      <c r="E120" s="71"/>
      <c r="F120" s="42"/>
      <c r="H120" s="12"/>
    </row>
    <row r="121" spans="1:10" ht="46.5" customHeight="1" x14ac:dyDescent="0.25">
      <c r="A121" s="644" t="s">
        <v>759</v>
      </c>
      <c r="B121" s="644"/>
      <c r="C121" s="644"/>
      <c r="D121" s="644"/>
      <c r="E121" s="644"/>
      <c r="F121" s="644"/>
      <c r="G121" s="644"/>
      <c r="H121" s="644"/>
      <c r="I121" s="644"/>
      <c r="J121" s="12"/>
    </row>
    <row r="122" spans="1:10" s="42" customFormat="1" ht="62.25" customHeight="1" x14ac:dyDescent="0.25">
      <c r="A122" s="583" t="s">
        <v>228</v>
      </c>
      <c r="B122" s="584"/>
      <c r="C122" s="584"/>
      <c r="D122" s="584"/>
      <c r="E122" s="584"/>
      <c r="F122" s="584"/>
      <c r="G122" s="584"/>
      <c r="H122" s="584"/>
      <c r="I122" s="584"/>
      <c r="J122" s="58"/>
    </row>
    <row r="123" spans="1:10" ht="47.25" customHeight="1" x14ac:dyDescent="0.25">
      <c r="A123" s="335" t="s">
        <v>229</v>
      </c>
      <c r="B123" s="335"/>
      <c r="C123" s="335"/>
      <c r="D123" s="335"/>
      <c r="E123" s="168" t="s">
        <v>65</v>
      </c>
      <c r="F123" s="475" t="s">
        <v>146</v>
      </c>
      <c r="G123" s="585"/>
      <c r="H123" s="585"/>
      <c r="I123" s="585"/>
      <c r="J123" s="585"/>
    </row>
    <row r="124" spans="1:10" s="50" customFormat="1" ht="47.25" customHeight="1" x14ac:dyDescent="0.25">
      <c r="A124" s="450" t="s">
        <v>230</v>
      </c>
      <c r="B124" s="609"/>
      <c r="C124" s="609"/>
      <c r="D124" s="451"/>
      <c r="E124" s="147">
        <f>+E116/0.2</f>
        <v>0</v>
      </c>
      <c r="F124" s="229" t="s">
        <v>224</v>
      </c>
      <c r="G124" s="230"/>
      <c r="H124" s="231"/>
      <c r="I124" s="230"/>
      <c r="J124" s="232"/>
    </row>
    <row r="125" spans="1:10" s="50" customFormat="1" ht="47.25" customHeight="1" x14ac:dyDescent="0.25">
      <c r="A125" s="610" t="s">
        <v>231</v>
      </c>
      <c r="B125" s="611"/>
      <c r="C125" s="611"/>
      <c r="D125" s="612"/>
      <c r="E125" s="147"/>
      <c r="F125" s="229" t="s">
        <v>224</v>
      </c>
      <c r="G125" s="230"/>
      <c r="H125" s="231"/>
      <c r="I125" s="230"/>
      <c r="J125" s="232"/>
    </row>
    <row r="126" spans="1:10" s="42" customFormat="1" ht="47.25" customHeight="1" x14ac:dyDescent="0.25">
      <c r="A126" s="450" t="s">
        <v>226</v>
      </c>
      <c r="B126" s="609"/>
      <c r="C126" s="609"/>
      <c r="D126" s="451"/>
      <c r="E126" s="148">
        <f>+IFERROR(E125/E124,0)</f>
        <v>0</v>
      </c>
      <c r="F126" s="570" t="s">
        <v>232</v>
      </c>
      <c r="G126" s="571"/>
      <c r="H126" s="571"/>
      <c r="I126" s="571"/>
      <c r="J126" s="572"/>
    </row>
    <row r="127" spans="1:10" ht="47.25" customHeight="1" x14ac:dyDescent="0.25">
      <c r="A127" s="607" t="s">
        <v>208</v>
      </c>
      <c r="B127" s="607"/>
      <c r="C127" s="607"/>
      <c r="D127" s="608"/>
      <c r="E127" s="142">
        <f>+E126*E3*E14</f>
        <v>0</v>
      </c>
      <c r="F127" s="143"/>
      <c r="G127" s="132"/>
      <c r="H127" s="150"/>
      <c r="I127" s="132"/>
      <c r="J127" s="133"/>
    </row>
    <row r="128" spans="1:10" ht="62.25" customHeight="1" x14ac:dyDescent="0.25">
      <c r="A128" s="70"/>
      <c r="B128" s="70"/>
      <c r="C128" s="70"/>
      <c r="D128" s="70"/>
      <c r="E128" s="71"/>
      <c r="F128" s="42"/>
      <c r="H128" s="12"/>
    </row>
    <row r="129" spans="1:14" ht="41.25" customHeight="1" x14ac:dyDescent="0.25">
      <c r="A129" s="684" t="s">
        <v>760</v>
      </c>
      <c r="B129" s="684"/>
      <c r="C129" s="684"/>
      <c r="D129" s="684"/>
      <c r="E129" s="684"/>
      <c r="F129" s="684"/>
      <c r="G129" s="684"/>
      <c r="H129" s="684"/>
      <c r="I129" s="684"/>
      <c r="J129" s="12"/>
    </row>
    <row r="130" spans="1:14" ht="41.25" customHeight="1" x14ac:dyDescent="0.25">
      <c r="A130" s="685" t="s">
        <v>233</v>
      </c>
      <c r="B130" s="685"/>
      <c r="C130" s="685"/>
      <c r="D130" s="685"/>
      <c r="E130" s="685"/>
      <c r="F130" s="685"/>
      <c r="G130" s="685"/>
      <c r="H130" s="685"/>
      <c r="I130" s="685"/>
      <c r="J130" s="685"/>
    </row>
    <row r="131" spans="1:14" ht="17.25" customHeight="1" x14ac:dyDescent="0.25">
      <c r="H131" s="12"/>
    </row>
    <row r="132" spans="1:14" ht="41.25" customHeight="1" x14ac:dyDescent="0.25">
      <c r="A132" s="674" t="s">
        <v>398</v>
      </c>
      <c r="B132" s="674"/>
      <c r="C132" s="674"/>
      <c r="D132" s="674"/>
      <c r="E132" s="674"/>
      <c r="F132" s="674"/>
      <c r="G132" s="674"/>
      <c r="H132" s="674"/>
      <c r="I132" s="674"/>
      <c r="J132" s="674"/>
      <c r="K132" s="674"/>
      <c r="L132" s="674"/>
      <c r="M132" s="674"/>
    </row>
    <row r="133" spans="1:14" s="42" customFormat="1" ht="69.75" customHeight="1" x14ac:dyDescent="0.25">
      <c r="A133" s="190"/>
      <c r="B133" s="190"/>
      <c r="C133" s="190"/>
      <c r="D133" s="190"/>
      <c r="E133" s="581" t="s">
        <v>234</v>
      </c>
      <c r="F133" s="581"/>
      <c r="G133" s="190"/>
      <c r="H133" s="567" t="s">
        <v>165</v>
      </c>
      <c r="I133" s="567"/>
      <c r="J133" s="267"/>
      <c r="K133" s="267"/>
      <c r="L133" s="267"/>
      <c r="M133" s="267"/>
    </row>
    <row r="134" spans="1:14" ht="65.25" customHeight="1" x14ac:dyDescent="0.25">
      <c r="A134" s="671" t="s">
        <v>235</v>
      </c>
      <c r="B134" s="672"/>
      <c r="C134" s="672"/>
      <c r="D134" s="672"/>
      <c r="E134" s="673"/>
      <c r="F134" s="66" t="s">
        <v>236</v>
      </c>
      <c r="G134" s="66" t="s">
        <v>169</v>
      </c>
      <c r="H134" s="556" t="s">
        <v>237</v>
      </c>
      <c r="I134" s="556"/>
      <c r="J134" s="556" t="s">
        <v>761</v>
      </c>
      <c r="K134" s="556"/>
      <c r="L134" s="663" t="s">
        <v>172</v>
      </c>
      <c r="M134" s="664"/>
    </row>
    <row r="135" spans="1:14" ht="21" customHeight="1" x14ac:dyDescent="0.25">
      <c r="A135" s="450" t="s">
        <v>238</v>
      </c>
      <c r="B135" s="609"/>
      <c r="C135" s="609"/>
      <c r="D135" s="451"/>
      <c r="E135" s="61" t="s">
        <v>239</v>
      </c>
      <c r="F135" s="62">
        <v>0.8</v>
      </c>
      <c r="G135" s="63">
        <f>+F135*$E$8*$E$14</f>
        <v>0</v>
      </c>
      <c r="H135" s="540"/>
      <c r="I135" s="540"/>
      <c r="J135" s="541">
        <f>+G135*H135</f>
        <v>0</v>
      </c>
      <c r="K135" s="541"/>
      <c r="L135" s="639">
        <f>+IF(H135&gt;0,G135-(G135*$K$145),0)</f>
        <v>0</v>
      </c>
      <c r="M135" s="639"/>
    </row>
    <row r="136" spans="1:14" ht="21" customHeight="1" x14ac:dyDescent="0.25">
      <c r="A136" s="450" t="s">
        <v>762</v>
      </c>
      <c r="B136" s="609"/>
      <c r="C136" s="609"/>
      <c r="D136" s="451"/>
      <c r="E136" s="61" t="s">
        <v>240</v>
      </c>
      <c r="F136" s="62">
        <v>1</v>
      </c>
      <c r="G136" s="63">
        <f t="shared" ref="G136:G142" si="9">+F136*$E$8*$E$14</f>
        <v>0</v>
      </c>
      <c r="H136" s="540"/>
      <c r="I136" s="540"/>
      <c r="J136" s="541">
        <f t="shared" ref="J136:J142" si="10">+G136*H136</f>
        <v>0</v>
      </c>
      <c r="K136" s="541"/>
      <c r="L136" s="639">
        <f t="shared" ref="L136:L142" si="11">+IF(H136&gt;0,G136-(G136*$K$145),0)</f>
        <v>0</v>
      </c>
      <c r="M136" s="639"/>
    </row>
    <row r="137" spans="1:14" ht="21" customHeight="1" x14ac:dyDescent="0.25">
      <c r="A137" s="450" t="s">
        <v>763</v>
      </c>
      <c r="B137" s="609"/>
      <c r="C137" s="609"/>
      <c r="D137" s="451"/>
      <c r="E137" s="61" t="s">
        <v>241</v>
      </c>
      <c r="F137" s="62">
        <v>1.1000000000000001</v>
      </c>
      <c r="G137" s="63">
        <f t="shared" si="9"/>
        <v>0</v>
      </c>
      <c r="H137" s="540"/>
      <c r="I137" s="540"/>
      <c r="J137" s="541">
        <f t="shared" si="10"/>
        <v>0</v>
      </c>
      <c r="K137" s="541"/>
      <c r="L137" s="639">
        <f t="shared" si="11"/>
        <v>0</v>
      </c>
      <c r="M137" s="639"/>
    </row>
    <row r="138" spans="1:14" ht="21" customHeight="1" x14ac:dyDescent="0.25">
      <c r="A138" s="450" t="s">
        <v>764</v>
      </c>
      <c r="B138" s="609"/>
      <c r="C138" s="609"/>
      <c r="D138" s="451"/>
      <c r="E138" s="61" t="s">
        <v>242</v>
      </c>
      <c r="F138" s="62">
        <v>1.2</v>
      </c>
      <c r="G138" s="63">
        <f t="shared" si="9"/>
        <v>0</v>
      </c>
      <c r="H138" s="540"/>
      <c r="I138" s="540"/>
      <c r="J138" s="541">
        <f t="shared" si="10"/>
        <v>0</v>
      </c>
      <c r="K138" s="541"/>
      <c r="L138" s="639">
        <f t="shared" si="11"/>
        <v>0</v>
      </c>
      <c r="M138" s="639"/>
    </row>
    <row r="139" spans="1:14" ht="21" customHeight="1" x14ac:dyDescent="0.25">
      <c r="A139" s="450" t="s">
        <v>765</v>
      </c>
      <c r="B139" s="609"/>
      <c r="C139" s="609"/>
      <c r="D139" s="451"/>
      <c r="E139" s="61" t="s">
        <v>243</v>
      </c>
      <c r="F139" s="62">
        <v>1.3</v>
      </c>
      <c r="G139" s="63">
        <f t="shared" si="9"/>
        <v>0</v>
      </c>
      <c r="H139" s="540"/>
      <c r="I139" s="540"/>
      <c r="J139" s="541">
        <f t="shared" si="10"/>
        <v>0</v>
      </c>
      <c r="K139" s="541"/>
      <c r="L139" s="639">
        <f t="shared" si="11"/>
        <v>0</v>
      </c>
      <c r="M139" s="639"/>
    </row>
    <row r="140" spans="1:14" ht="21" customHeight="1" x14ac:dyDescent="0.25">
      <c r="A140" s="450" t="s">
        <v>766</v>
      </c>
      <c r="B140" s="609"/>
      <c r="C140" s="609"/>
      <c r="D140" s="451"/>
      <c r="E140" s="61" t="s">
        <v>244</v>
      </c>
      <c r="F140" s="62">
        <v>1.4</v>
      </c>
      <c r="G140" s="63">
        <f t="shared" si="9"/>
        <v>0</v>
      </c>
      <c r="H140" s="540"/>
      <c r="I140" s="540"/>
      <c r="J140" s="541">
        <f t="shared" si="10"/>
        <v>0</v>
      </c>
      <c r="K140" s="541"/>
      <c r="L140" s="639">
        <f t="shared" si="11"/>
        <v>0</v>
      </c>
      <c r="M140" s="639"/>
    </row>
    <row r="141" spans="1:14" ht="21" customHeight="1" x14ac:dyDescent="0.25">
      <c r="A141" s="450" t="s">
        <v>767</v>
      </c>
      <c r="B141" s="609"/>
      <c r="C141" s="609"/>
      <c r="D141" s="451"/>
      <c r="E141" s="61" t="s">
        <v>245</v>
      </c>
      <c r="F141" s="62">
        <v>1.5</v>
      </c>
      <c r="G141" s="63">
        <f t="shared" si="9"/>
        <v>0</v>
      </c>
      <c r="H141" s="634"/>
      <c r="I141" s="635"/>
      <c r="J141" s="636">
        <f t="shared" si="10"/>
        <v>0</v>
      </c>
      <c r="K141" s="637"/>
      <c r="L141" s="639">
        <f t="shared" si="11"/>
        <v>0</v>
      </c>
      <c r="M141" s="639"/>
    </row>
    <row r="142" spans="1:14" ht="21" customHeight="1" x14ac:dyDescent="0.25">
      <c r="A142" s="450" t="s">
        <v>768</v>
      </c>
      <c r="B142" s="609"/>
      <c r="C142" s="609"/>
      <c r="D142" s="451"/>
      <c r="E142" s="61" t="s">
        <v>246</v>
      </c>
      <c r="F142" s="62">
        <v>2</v>
      </c>
      <c r="G142" s="63">
        <f t="shared" si="9"/>
        <v>0</v>
      </c>
      <c r="H142" s="634"/>
      <c r="I142" s="635"/>
      <c r="J142" s="636">
        <f t="shared" si="10"/>
        <v>0</v>
      </c>
      <c r="K142" s="637"/>
      <c r="L142" s="639">
        <f t="shared" si="11"/>
        <v>0</v>
      </c>
      <c r="M142" s="639"/>
    </row>
    <row r="143" spans="1:14" ht="17.25" customHeight="1" x14ac:dyDescent="0.25">
      <c r="H143" s="10">
        <f>SUM(H135:I142)</f>
        <v>0</v>
      </c>
      <c r="I143" s="36" t="s">
        <v>182</v>
      </c>
      <c r="J143" s="560">
        <f>SUM(J135:K142)</f>
        <v>0</v>
      </c>
      <c r="K143" s="561"/>
      <c r="L143" s="37"/>
      <c r="M143" s="37"/>
      <c r="N143" s="38"/>
    </row>
    <row r="144" spans="1:14" ht="17.25" customHeight="1" x14ac:dyDescent="0.25">
      <c r="G144" s="562" t="s">
        <v>183</v>
      </c>
      <c r="H144" s="562"/>
      <c r="I144" s="55" t="s">
        <v>184</v>
      </c>
      <c r="J144" s="563">
        <f>+J143-(E7*E14)</f>
        <v>0</v>
      </c>
      <c r="K144" s="564"/>
      <c r="N144" s="37"/>
    </row>
    <row r="145" spans="1:13" ht="17.25" customHeight="1" x14ac:dyDescent="0.25">
      <c r="G145" s="562" t="s">
        <v>185</v>
      </c>
      <c r="H145" s="562"/>
      <c r="I145" s="56" t="s">
        <v>186</v>
      </c>
      <c r="J145" s="39"/>
      <c r="K145" s="214">
        <f>+IFERROR(J144/J143,0)</f>
        <v>0</v>
      </c>
    </row>
    <row r="146" spans="1:13" ht="62.25" customHeight="1" x14ac:dyDescent="0.25">
      <c r="H146" s="12"/>
    </row>
    <row r="147" spans="1:13" ht="48" customHeight="1" x14ac:dyDescent="0.25">
      <c r="A147" s="644" t="s">
        <v>769</v>
      </c>
      <c r="B147" s="644"/>
      <c r="C147" s="644"/>
      <c r="D147" s="644"/>
      <c r="E147" s="644"/>
      <c r="F147" s="644"/>
      <c r="G147" s="644"/>
      <c r="H147" s="644"/>
      <c r="I147" s="644"/>
      <c r="J147" s="12"/>
    </row>
    <row r="148" spans="1:13" s="42" customFormat="1" ht="62.25" customHeight="1" x14ac:dyDescent="0.25">
      <c r="A148" s="583" t="s">
        <v>771</v>
      </c>
      <c r="B148" s="584"/>
      <c r="C148" s="584"/>
      <c r="D148" s="584"/>
      <c r="E148" s="584"/>
      <c r="F148" s="584"/>
      <c r="G148" s="584"/>
      <c r="H148" s="584"/>
      <c r="I148" s="584"/>
      <c r="J148" s="58"/>
    </row>
    <row r="149" spans="1:13" ht="52.5" customHeight="1" x14ac:dyDescent="0.25">
      <c r="A149" s="638" t="s">
        <v>770</v>
      </c>
      <c r="B149" s="638"/>
      <c r="C149" s="638"/>
      <c r="D149" s="638"/>
      <c r="E149" s="638"/>
      <c r="F149" s="638"/>
      <c r="G149" s="638"/>
      <c r="H149" s="638"/>
      <c r="I149" s="638"/>
      <c r="J149" s="12"/>
    </row>
    <row r="150" spans="1:13" ht="40.5" customHeight="1" x14ac:dyDescent="0.25">
      <c r="A150" s="335" t="s">
        <v>247</v>
      </c>
      <c r="B150" s="335"/>
      <c r="C150" s="335"/>
      <c r="D150" s="335"/>
      <c r="E150" s="168" t="s">
        <v>65</v>
      </c>
      <c r="F150" s="475" t="s">
        <v>116</v>
      </c>
      <c r="G150" s="585"/>
      <c r="H150" s="585"/>
      <c r="I150" s="585"/>
      <c r="J150" s="585"/>
    </row>
    <row r="151" spans="1:13" s="42" customFormat="1" ht="40.5" customHeight="1" x14ac:dyDescent="0.25">
      <c r="A151" s="450" t="s">
        <v>248</v>
      </c>
      <c r="B151" s="609"/>
      <c r="C151" s="609"/>
      <c r="D151" s="451"/>
      <c r="E151" s="151"/>
      <c r="F151" s="647" t="s">
        <v>249</v>
      </c>
      <c r="G151" s="648"/>
      <c r="H151" s="648"/>
      <c r="I151" s="648"/>
      <c r="J151" s="649"/>
    </row>
    <row r="152" spans="1:13" s="42" customFormat="1" ht="40.5" customHeight="1" x14ac:dyDescent="0.25">
      <c r="A152" s="450" t="s">
        <v>250</v>
      </c>
      <c r="B152" s="609"/>
      <c r="C152" s="609"/>
      <c r="D152" s="451"/>
      <c r="E152" s="151"/>
      <c r="F152" s="647" t="s">
        <v>251</v>
      </c>
      <c r="G152" s="648"/>
      <c r="H152" s="648"/>
      <c r="I152" s="648"/>
      <c r="J152" s="649"/>
    </row>
    <row r="153" spans="1:13" s="42" customFormat="1" ht="40.5" customHeight="1" x14ac:dyDescent="0.25">
      <c r="A153" s="450" t="s">
        <v>252</v>
      </c>
      <c r="B153" s="609"/>
      <c r="C153" s="609"/>
      <c r="D153" s="451"/>
      <c r="E153" s="152">
        <f>+IFERROR(E151/E152,0)</f>
        <v>0</v>
      </c>
      <c r="F153" s="647" t="s">
        <v>253</v>
      </c>
      <c r="G153" s="648"/>
      <c r="H153" s="648"/>
      <c r="I153" s="648"/>
      <c r="J153" s="649"/>
    </row>
    <row r="154" spans="1:13" s="42" customFormat="1" ht="40.5" customHeight="1" x14ac:dyDescent="0.25">
      <c r="A154" s="450" t="s">
        <v>254</v>
      </c>
      <c r="B154" s="609"/>
      <c r="C154" s="609"/>
      <c r="D154" s="451"/>
      <c r="E154" s="140"/>
      <c r="F154" s="647" t="s">
        <v>249</v>
      </c>
      <c r="G154" s="648"/>
      <c r="H154" s="648"/>
      <c r="I154" s="648"/>
      <c r="J154" s="649"/>
    </row>
    <row r="155" spans="1:13" s="42" customFormat="1" ht="40.5" customHeight="1" x14ac:dyDescent="0.25">
      <c r="A155" s="450" t="s">
        <v>255</v>
      </c>
      <c r="B155" s="609"/>
      <c r="C155" s="609"/>
      <c r="D155" s="451"/>
      <c r="E155" s="139">
        <f>+(E154/1000)*E152</f>
        <v>0</v>
      </c>
      <c r="F155" s="570" t="s">
        <v>256</v>
      </c>
      <c r="G155" s="650"/>
      <c r="H155" s="650"/>
      <c r="I155" s="650"/>
      <c r="J155" s="651"/>
    </row>
    <row r="156" spans="1:13" s="42" customFormat="1" ht="97.5" customHeight="1" x14ac:dyDescent="0.25">
      <c r="A156" s="450" t="s">
        <v>257</v>
      </c>
      <c r="B156" s="609"/>
      <c r="C156" s="609"/>
      <c r="D156" s="451"/>
      <c r="E156" s="151"/>
      <c r="F156" s="647" t="s">
        <v>258</v>
      </c>
      <c r="G156" s="650"/>
      <c r="H156" s="650"/>
      <c r="I156" s="650"/>
      <c r="J156" s="651"/>
    </row>
    <row r="157" spans="1:13" ht="40.5" customHeight="1" x14ac:dyDescent="0.25">
      <c r="A157" s="607" t="s">
        <v>152</v>
      </c>
      <c r="B157" s="607"/>
      <c r="C157" s="607"/>
      <c r="D157" s="608"/>
      <c r="E157" s="142">
        <f>+IFERROR((E156/E153)*E7*E14,0)</f>
        <v>0</v>
      </c>
      <c r="F157" s="143"/>
      <c r="G157" s="132"/>
      <c r="H157" s="150"/>
      <c r="I157" s="132"/>
      <c r="J157" s="133"/>
    </row>
    <row r="158" spans="1:13" ht="75.75" customHeight="1" x14ac:dyDescent="0.25">
      <c r="A158" s="638" t="s">
        <v>772</v>
      </c>
      <c r="B158" s="638"/>
      <c r="C158" s="638"/>
      <c r="D158" s="638"/>
      <c r="E158" s="638"/>
      <c r="F158" s="638"/>
      <c r="G158" s="638"/>
      <c r="H158" s="638"/>
      <c r="I158" s="638"/>
      <c r="J158" s="638"/>
    </row>
    <row r="159" spans="1:13" ht="41.25" customHeight="1" x14ac:dyDescent="0.25">
      <c r="A159" s="336" t="s">
        <v>259</v>
      </c>
      <c r="B159" s="336"/>
      <c r="C159" s="336"/>
      <c r="D159" s="336"/>
      <c r="E159" s="168" t="s">
        <v>65</v>
      </c>
      <c r="F159" s="475" t="s">
        <v>116</v>
      </c>
      <c r="G159" s="585"/>
      <c r="H159" s="585"/>
      <c r="I159" s="585"/>
      <c r="J159" s="585"/>
      <c r="K159" s="169"/>
      <c r="L159" s="169"/>
      <c r="M159" s="169"/>
    </row>
    <row r="160" spans="1:13" ht="41.25" customHeight="1" x14ac:dyDescent="0.25">
      <c r="A160" s="450" t="s">
        <v>250</v>
      </c>
      <c r="B160" s="609"/>
      <c r="C160" s="609"/>
      <c r="D160" s="615"/>
      <c r="E160" s="151"/>
      <c r="F160" s="679" t="s">
        <v>251</v>
      </c>
      <c r="G160" s="682"/>
      <c r="H160" s="682"/>
      <c r="I160" s="682"/>
      <c r="J160" s="683"/>
    </row>
    <row r="161" spans="1:16" ht="41.25" customHeight="1" x14ac:dyDescent="0.25">
      <c r="A161" s="613" t="s">
        <v>260</v>
      </c>
      <c r="B161" s="614"/>
      <c r="C161" s="614"/>
      <c r="D161" s="614"/>
      <c r="E161" s="151"/>
      <c r="F161" s="679" t="s">
        <v>224</v>
      </c>
      <c r="G161" s="680"/>
      <c r="H161" s="680"/>
      <c r="I161" s="680"/>
      <c r="J161" s="681"/>
    </row>
    <row r="162" spans="1:16" ht="106.5" customHeight="1" x14ac:dyDescent="0.25">
      <c r="A162" s="83"/>
      <c r="B162" s="83"/>
      <c r="C162" s="83"/>
      <c r="D162" s="83"/>
      <c r="E162" s="581" t="s">
        <v>261</v>
      </c>
      <c r="F162" s="581"/>
      <c r="G162" s="190"/>
      <c r="H162" s="567" t="s">
        <v>165</v>
      </c>
      <c r="I162" s="567"/>
      <c r="J162" s="246"/>
      <c r="K162" s="246"/>
      <c r="L162" s="246"/>
      <c r="M162" s="246"/>
    </row>
    <row r="163" spans="1:16" ht="62.25" customHeight="1" x14ac:dyDescent="0.25">
      <c r="A163" s="686" t="s">
        <v>262</v>
      </c>
      <c r="B163" s="687"/>
      <c r="C163" s="687"/>
      <c r="D163" s="687"/>
      <c r="E163" s="688"/>
      <c r="F163" s="240" t="s">
        <v>192</v>
      </c>
      <c r="G163" s="241" t="s">
        <v>169</v>
      </c>
      <c r="H163" s="645" t="s">
        <v>237</v>
      </c>
      <c r="I163" s="646"/>
      <c r="J163" s="645" t="s">
        <v>263</v>
      </c>
      <c r="K163" s="646"/>
      <c r="L163" s="640" t="s">
        <v>172</v>
      </c>
      <c r="M163" s="641"/>
    </row>
    <row r="164" spans="1:16" ht="39" customHeight="1" x14ac:dyDescent="0.25">
      <c r="A164" s="450" t="s">
        <v>264</v>
      </c>
      <c r="B164" s="609"/>
      <c r="C164" s="609"/>
      <c r="D164" s="451"/>
      <c r="E164" s="61" t="s">
        <v>265</v>
      </c>
      <c r="F164" s="64">
        <v>1.2</v>
      </c>
      <c r="G164" s="119">
        <f>+IFERROR(F164*($E$7/$E$4)*$E$14,0)</f>
        <v>0</v>
      </c>
      <c r="H164" s="642"/>
      <c r="I164" s="642"/>
      <c r="J164" s="643">
        <f>+G164*H164</f>
        <v>0</v>
      </c>
      <c r="K164" s="643"/>
      <c r="L164" s="633">
        <f>IF(H164&gt;0,+G164-(G164*$K$174),0)</f>
        <v>0</v>
      </c>
      <c r="M164" s="633"/>
    </row>
    <row r="165" spans="1:16" ht="17.25" customHeight="1" x14ac:dyDescent="0.25">
      <c r="A165" s="450" t="s">
        <v>762</v>
      </c>
      <c r="B165" s="609"/>
      <c r="C165" s="609"/>
      <c r="D165" s="451"/>
      <c r="E165" s="61" t="s">
        <v>266</v>
      </c>
      <c r="F165" s="64">
        <v>0.8</v>
      </c>
      <c r="G165" s="119">
        <f t="shared" ref="G165:G171" si="12">+IFERROR(F165*($E$7/$E$4)*$E$14,0)</f>
        <v>0</v>
      </c>
      <c r="H165" s="540"/>
      <c r="I165" s="540"/>
      <c r="J165" s="541">
        <f t="shared" ref="J165:J171" si="13">+G165*H165</f>
        <v>0</v>
      </c>
      <c r="K165" s="541"/>
      <c r="L165" s="633">
        <f t="shared" ref="L165:L171" si="14">IF(H165&gt;0,+G165-(G165*$K$174),0)</f>
        <v>0</v>
      </c>
      <c r="M165" s="633"/>
    </row>
    <row r="166" spans="1:16" ht="17.25" customHeight="1" x14ac:dyDescent="0.25">
      <c r="A166" s="450" t="s">
        <v>763</v>
      </c>
      <c r="B166" s="609"/>
      <c r="C166" s="609"/>
      <c r="D166" s="451"/>
      <c r="E166" s="61" t="s">
        <v>267</v>
      </c>
      <c r="F166" s="64">
        <v>0.9</v>
      </c>
      <c r="G166" s="119">
        <f t="shared" si="12"/>
        <v>0</v>
      </c>
      <c r="H166" s="540"/>
      <c r="I166" s="540"/>
      <c r="J166" s="541">
        <f t="shared" si="13"/>
        <v>0</v>
      </c>
      <c r="K166" s="541"/>
      <c r="L166" s="633">
        <f t="shared" si="14"/>
        <v>0</v>
      </c>
      <c r="M166" s="633"/>
    </row>
    <row r="167" spans="1:16" ht="17.25" customHeight="1" x14ac:dyDescent="0.25">
      <c r="A167" s="450" t="s">
        <v>764</v>
      </c>
      <c r="B167" s="609"/>
      <c r="C167" s="609"/>
      <c r="D167" s="451"/>
      <c r="E167" s="61" t="s">
        <v>268</v>
      </c>
      <c r="F167" s="64">
        <v>1</v>
      </c>
      <c r="G167" s="119">
        <f t="shared" si="12"/>
        <v>0</v>
      </c>
      <c r="H167" s="540"/>
      <c r="I167" s="540"/>
      <c r="J167" s="541">
        <f t="shared" si="13"/>
        <v>0</v>
      </c>
      <c r="K167" s="541"/>
      <c r="L167" s="633">
        <f t="shared" si="14"/>
        <v>0</v>
      </c>
      <c r="M167" s="633"/>
    </row>
    <row r="168" spans="1:16" ht="17.25" customHeight="1" x14ac:dyDescent="0.25">
      <c r="A168" s="450" t="s">
        <v>765</v>
      </c>
      <c r="B168" s="609"/>
      <c r="C168" s="609"/>
      <c r="D168" s="451"/>
      <c r="E168" s="61" t="s">
        <v>269</v>
      </c>
      <c r="F168" s="64">
        <v>1.1000000000000001</v>
      </c>
      <c r="G168" s="119">
        <f t="shared" si="12"/>
        <v>0</v>
      </c>
      <c r="H168" s="540"/>
      <c r="I168" s="540"/>
      <c r="J168" s="541">
        <f t="shared" si="13"/>
        <v>0</v>
      </c>
      <c r="K168" s="541"/>
      <c r="L168" s="633">
        <f t="shared" si="14"/>
        <v>0</v>
      </c>
      <c r="M168" s="633"/>
    </row>
    <row r="169" spans="1:16" ht="17.25" customHeight="1" x14ac:dyDescent="0.25">
      <c r="A169" s="450" t="s">
        <v>766</v>
      </c>
      <c r="B169" s="609"/>
      <c r="C169" s="609"/>
      <c r="D169" s="451"/>
      <c r="E169" s="61" t="s">
        <v>270</v>
      </c>
      <c r="F169" s="64">
        <v>1.2</v>
      </c>
      <c r="G169" s="119">
        <f t="shared" si="12"/>
        <v>0</v>
      </c>
      <c r="H169" s="540"/>
      <c r="I169" s="540"/>
      <c r="J169" s="541">
        <f t="shared" si="13"/>
        <v>0</v>
      </c>
      <c r="K169" s="541"/>
      <c r="L169" s="633">
        <f t="shared" si="14"/>
        <v>0</v>
      </c>
      <c r="M169" s="633"/>
    </row>
    <row r="170" spans="1:16" ht="17.25" customHeight="1" x14ac:dyDescent="0.25">
      <c r="A170" s="450" t="s">
        <v>767</v>
      </c>
      <c r="B170" s="609"/>
      <c r="C170" s="609"/>
      <c r="D170" s="451"/>
      <c r="E170" s="61" t="s">
        <v>271</v>
      </c>
      <c r="F170" s="64">
        <v>1.3</v>
      </c>
      <c r="G170" s="119">
        <f t="shared" si="12"/>
        <v>0</v>
      </c>
      <c r="H170" s="540"/>
      <c r="I170" s="540"/>
      <c r="J170" s="541">
        <f t="shared" si="13"/>
        <v>0</v>
      </c>
      <c r="K170" s="541"/>
      <c r="L170" s="633">
        <f t="shared" si="14"/>
        <v>0</v>
      </c>
      <c r="M170" s="633"/>
    </row>
    <row r="171" spans="1:16" ht="17.25" customHeight="1" x14ac:dyDescent="0.25">
      <c r="A171" s="450" t="s">
        <v>768</v>
      </c>
      <c r="B171" s="609"/>
      <c r="C171" s="609"/>
      <c r="D171" s="451"/>
      <c r="E171" s="61" t="s">
        <v>272</v>
      </c>
      <c r="F171" s="64">
        <v>1.5</v>
      </c>
      <c r="G171" s="119">
        <f t="shared" si="12"/>
        <v>0</v>
      </c>
      <c r="H171" s="540"/>
      <c r="I171" s="540"/>
      <c r="J171" s="541">
        <f t="shared" si="13"/>
        <v>0</v>
      </c>
      <c r="K171" s="541"/>
      <c r="L171" s="633">
        <f t="shared" si="14"/>
        <v>0</v>
      </c>
      <c r="M171" s="633"/>
    </row>
    <row r="172" spans="1:16" ht="17.25" customHeight="1" x14ac:dyDescent="0.25">
      <c r="H172" s="10">
        <f>SUM(H164:I171)</f>
        <v>0</v>
      </c>
      <c r="I172" s="36" t="s">
        <v>182</v>
      </c>
      <c r="J172" s="560">
        <f>SUM(J164:K171)</f>
        <v>0</v>
      </c>
      <c r="K172" s="561"/>
      <c r="M172" s="37"/>
      <c r="N172" s="38"/>
    </row>
    <row r="173" spans="1:16" ht="17.25" customHeight="1" x14ac:dyDescent="0.25">
      <c r="G173" s="562" t="s">
        <v>183</v>
      </c>
      <c r="H173" s="562"/>
      <c r="I173" s="55" t="s">
        <v>184</v>
      </c>
      <c r="J173" s="563">
        <f>+J172-(E7*E14)</f>
        <v>0</v>
      </c>
      <c r="K173" s="564"/>
      <c r="L173" s="37"/>
    </row>
    <row r="174" spans="1:16" ht="17.25" customHeight="1" x14ac:dyDescent="0.25">
      <c r="G174" s="562" t="s">
        <v>185</v>
      </c>
      <c r="H174" s="562"/>
      <c r="I174" s="56" t="s">
        <v>186</v>
      </c>
      <c r="J174" s="39"/>
      <c r="K174" s="214">
        <f>+IFERROR(J173/J172,0)</f>
        <v>0</v>
      </c>
    </row>
    <row r="175" spans="1:16" ht="92.25" customHeight="1" x14ac:dyDescent="0.25">
      <c r="H175" s="12"/>
    </row>
    <row r="176" spans="1:16" ht="62.25" customHeight="1" x14ac:dyDescent="0.25">
      <c r="A176" s="199" t="s">
        <v>273</v>
      </c>
      <c r="B176" s="69"/>
      <c r="C176" s="69"/>
      <c r="D176" s="69"/>
      <c r="E176" s="69"/>
      <c r="F176" s="69"/>
      <c r="G176" s="2"/>
      <c r="H176" s="74"/>
      <c r="I176" s="2"/>
      <c r="J176" s="2"/>
      <c r="K176" s="2"/>
      <c r="L176" s="2"/>
      <c r="M176" s="2"/>
      <c r="N176" s="169"/>
      <c r="O176" s="169"/>
      <c r="P176" s="169"/>
    </row>
    <row r="177" spans="1:13" ht="12.75" customHeight="1" x14ac:dyDescent="0.25">
      <c r="A177" s="200"/>
      <c r="B177" s="72"/>
      <c r="C177" s="72"/>
      <c r="D177" s="72"/>
      <c r="E177" s="72"/>
      <c r="F177" s="72"/>
      <c r="G177" s="17"/>
      <c r="H177" s="201"/>
      <c r="I177" s="17"/>
      <c r="J177" s="17"/>
      <c r="K177" s="17"/>
      <c r="L177" s="17"/>
      <c r="M177" s="17"/>
    </row>
    <row r="178" spans="1:13" ht="37.5" customHeight="1" x14ac:dyDescent="0.25">
      <c r="A178" s="211" t="s">
        <v>274</v>
      </c>
      <c r="B178" s="212"/>
      <c r="C178" s="213"/>
      <c r="D178" s="203"/>
      <c r="E178" s="203"/>
      <c r="F178" s="203"/>
      <c r="G178" s="16"/>
      <c r="H178" s="201"/>
      <c r="I178" s="17"/>
      <c r="J178" s="17"/>
      <c r="K178" s="17"/>
      <c r="L178" s="17"/>
      <c r="M178" s="17"/>
    </row>
    <row r="179" spans="1:13" ht="29.45" customHeight="1" x14ac:dyDescent="0.25">
      <c r="A179" s="208" t="s">
        <v>275</v>
      </c>
      <c r="B179" s="363" t="s">
        <v>692</v>
      </c>
      <c r="C179" s="210">
        <f>+D29</f>
        <v>0</v>
      </c>
      <c r="D179" s="203"/>
      <c r="E179" s="202"/>
      <c r="F179" s="202"/>
      <c r="G179" s="202"/>
      <c r="H179" s="12"/>
    </row>
    <row r="180" spans="1:13" ht="29.45" customHeight="1" x14ac:dyDescent="0.25">
      <c r="A180" s="208"/>
      <c r="B180" s="363" t="s">
        <v>693</v>
      </c>
      <c r="C180" s="210">
        <f>+E37</f>
        <v>0</v>
      </c>
      <c r="D180" s="203"/>
      <c r="E180" s="202"/>
      <c r="F180" s="202"/>
      <c r="G180" s="202"/>
      <c r="H180" s="12"/>
    </row>
    <row r="181" spans="1:13" ht="29.45" customHeight="1" x14ac:dyDescent="0.25">
      <c r="A181" s="208"/>
      <c r="B181" s="363" t="s">
        <v>696</v>
      </c>
      <c r="C181" s="268">
        <f>+E46</f>
        <v>0</v>
      </c>
      <c r="D181" s="269" t="s">
        <v>277</v>
      </c>
      <c r="E181" s="270"/>
      <c r="F181" s="270"/>
      <c r="G181" s="271"/>
      <c r="H181" s="12"/>
    </row>
    <row r="182" spans="1:13" ht="29.45" customHeight="1" x14ac:dyDescent="0.25">
      <c r="A182" s="208"/>
      <c r="B182" s="363" t="s">
        <v>694</v>
      </c>
      <c r="C182" s="272"/>
      <c r="D182" s="273" t="s">
        <v>278</v>
      </c>
      <c r="E182" s="270"/>
      <c r="F182" s="270"/>
      <c r="G182" s="271"/>
      <c r="H182" s="12"/>
    </row>
    <row r="183" spans="1:13" ht="29.45" customHeight="1" x14ac:dyDescent="0.25">
      <c r="A183" s="208"/>
      <c r="B183" s="363" t="s">
        <v>695</v>
      </c>
      <c r="C183" s="268">
        <f>+E88</f>
        <v>0</v>
      </c>
      <c r="D183" s="269" t="s">
        <v>277</v>
      </c>
      <c r="E183" s="270"/>
      <c r="F183" s="270"/>
      <c r="G183" s="271"/>
      <c r="H183" s="12"/>
    </row>
    <row r="184" spans="1:13" ht="21.75" customHeight="1" x14ac:dyDescent="0.25">
      <c r="A184" s="204"/>
      <c r="B184" s="204"/>
      <c r="C184" s="5"/>
      <c r="D184" s="206"/>
      <c r="E184" s="202"/>
      <c r="F184" s="202"/>
      <c r="G184" s="202"/>
      <c r="H184" s="12"/>
    </row>
    <row r="185" spans="1:13" ht="21.75" customHeight="1" x14ac:dyDescent="0.25">
      <c r="A185" s="207" t="s">
        <v>279</v>
      </c>
      <c r="B185" s="207"/>
      <c r="C185" s="268">
        <f>+E157</f>
        <v>0</v>
      </c>
      <c r="D185" s="269" t="s">
        <v>277</v>
      </c>
      <c r="E185" s="270"/>
      <c r="F185" s="270"/>
      <c r="G185" s="271"/>
      <c r="H185" s="12"/>
    </row>
    <row r="186" spans="1:13" ht="27.75" customHeight="1" x14ac:dyDescent="0.25">
      <c r="A186" s="514" t="s">
        <v>773</v>
      </c>
      <c r="B186" s="515"/>
      <c r="C186" s="287">
        <f>+E119</f>
        <v>0</v>
      </c>
      <c r="D186" s="42"/>
    </row>
    <row r="187" spans="1:13" ht="27.75" customHeight="1" x14ac:dyDescent="0.25">
      <c r="A187" s="514" t="s">
        <v>774</v>
      </c>
      <c r="B187" s="515"/>
      <c r="C187" s="287">
        <f>+E127</f>
        <v>0</v>
      </c>
      <c r="D187" s="42"/>
    </row>
    <row r="188" spans="1:13" ht="27.75" customHeight="1" x14ac:dyDescent="0.25">
      <c r="A188" s="514" t="s">
        <v>775</v>
      </c>
      <c r="B188" s="515"/>
      <c r="C188" s="287"/>
      <c r="D188" s="42" t="s">
        <v>280</v>
      </c>
    </row>
    <row r="189" spans="1:13" ht="27.75" customHeight="1" x14ac:dyDescent="0.25">
      <c r="A189" s="514" t="s">
        <v>756</v>
      </c>
      <c r="B189" s="515"/>
      <c r="C189" s="287">
        <f>+E157</f>
        <v>0</v>
      </c>
      <c r="D189" s="289" t="s">
        <v>281</v>
      </c>
    </row>
    <row r="190" spans="1:13" ht="21.75" customHeight="1" x14ac:dyDescent="0.25">
      <c r="A190" s="204"/>
      <c r="B190" s="204"/>
      <c r="C190" s="5"/>
      <c r="D190" s="206"/>
      <c r="E190" s="202"/>
      <c r="F190" s="202"/>
      <c r="G190" s="202"/>
      <c r="H190" s="12"/>
    </row>
    <row r="191" spans="1:13" ht="21.75" customHeight="1" x14ac:dyDescent="0.25">
      <c r="A191" s="207" t="s">
        <v>282</v>
      </c>
      <c r="B191" s="207"/>
      <c r="C191" s="210">
        <f>+C179+C180+C181+C182+C183+C186+C187+C188+C189</f>
        <v>0</v>
      </c>
      <c r="D191" s="204"/>
      <c r="E191" s="202"/>
      <c r="F191" s="202"/>
      <c r="G191" s="202"/>
      <c r="H191" s="12"/>
    </row>
    <row r="192" spans="1:13" ht="62.25" customHeight="1" x14ac:dyDescent="0.25"/>
    <row r="193" spans="1:12" ht="62.25" customHeight="1" x14ac:dyDescent="0.25">
      <c r="H193" s="12"/>
    </row>
    <row r="194" spans="1:12" ht="62.25" customHeight="1" x14ac:dyDescent="0.25">
      <c r="A194" s="199" t="s">
        <v>283</v>
      </c>
      <c r="B194" s="69"/>
      <c r="C194" s="69"/>
      <c r="D194" s="69"/>
      <c r="E194" s="69"/>
      <c r="H194" s="12"/>
    </row>
    <row r="195" spans="1:12" ht="134.25" customHeight="1" x14ac:dyDescent="0.25">
      <c r="A195" s="638" t="s">
        <v>284</v>
      </c>
      <c r="B195" s="638"/>
      <c r="C195" s="638"/>
      <c r="D195" s="638"/>
      <c r="E195" s="638"/>
      <c r="H195" s="12"/>
    </row>
    <row r="196" spans="1:12" ht="62.25" customHeight="1" x14ac:dyDescent="0.25">
      <c r="A196" s="199" t="s">
        <v>285</v>
      </c>
      <c r="B196" s="69"/>
      <c r="C196" s="69"/>
      <c r="D196" s="69"/>
      <c r="E196" s="69"/>
      <c r="F196" s="12"/>
      <c r="H196" s="12"/>
    </row>
    <row r="197" spans="1:12" ht="81" customHeight="1" thickBot="1" x14ac:dyDescent="0.3">
      <c r="A197" s="606" t="s">
        <v>286</v>
      </c>
      <c r="B197" s="606"/>
      <c r="C197" s="606"/>
      <c r="D197" s="606"/>
      <c r="E197" s="606"/>
      <c r="F197" s="83"/>
      <c r="H197" s="12"/>
    </row>
    <row r="198" spans="1:12" ht="62.25" customHeight="1" x14ac:dyDescent="0.25">
      <c r="A198" s="676" t="s">
        <v>287</v>
      </c>
      <c r="B198" s="677"/>
      <c r="C198" s="677"/>
      <c r="D198" s="678"/>
      <c r="E198" s="218" t="s">
        <v>288</v>
      </c>
      <c r="F198" s="513" t="s">
        <v>289</v>
      </c>
      <c r="G198" s="513"/>
      <c r="H198" s="513"/>
      <c r="I198" s="513"/>
      <c r="J198" s="513"/>
    </row>
    <row r="199" spans="1:12" s="42" customFormat="1" ht="68.25" customHeight="1" thickBot="1" x14ac:dyDescent="0.3">
      <c r="A199" s="594" t="s">
        <v>290</v>
      </c>
      <c r="B199" s="595"/>
      <c r="C199" s="595"/>
      <c r="D199" s="596"/>
      <c r="E199" s="84"/>
      <c r="F199" s="509" t="s">
        <v>291</v>
      </c>
      <c r="G199" s="510"/>
      <c r="H199" s="510"/>
      <c r="I199" s="510"/>
      <c r="J199" s="511"/>
    </row>
    <row r="200" spans="1:12" s="42" customFormat="1" ht="42" customHeight="1" thickBot="1" x14ac:dyDescent="0.3">
      <c r="A200" s="525" t="s">
        <v>292</v>
      </c>
      <c r="B200" s="544"/>
      <c r="C200" s="544"/>
      <c r="D200" s="604"/>
      <c r="E200" s="84"/>
      <c r="F200" s="509" t="s">
        <v>293</v>
      </c>
      <c r="G200" s="510"/>
      <c r="H200" s="510"/>
      <c r="I200" s="510"/>
      <c r="J200" s="511"/>
    </row>
    <row r="201" spans="1:12" s="42" customFormat="1" ht="41.25" customHeight="1" thickBot="1" x14ac:dyDescent="0.3">
      <c r="A201" s="525" t="s">
        <v>778</v>
      </c>
      <c r="B201" s="544"/>
      <c r="C201" s="544"/>
      <c r="D201" s="604"/>
      <c r="E201" s="84"/>
      <c r="F201" s="509" t="s">
        <v>295</v>
      </c>
      <c r="G201" s="510"/>
      <c r="H201" s="510"/>
      <c r="I201" s="510"/>
      <c r="J201" s="511"/>
    </row>
    <row r="202" spans="1:12" s="42" customFormat="1" ht="41.25" customHeight="1" thickBot="1" x14ac:dyDescent="0.3">
      <c r="A202" s="525" t="s">
        <v>296</v>
      </c>
      <c r="B202" s="544"/>
      <c r="C202" s="544"/>
      <c r="D202" s="604"/>
      <c r="E202" s="84"/>
      <c r="F202" s="509" t="s">
        <v>297</v>
      </c>
      <c r="G202" s="510"/>
      <c r="H202" s="510"/>
      <c r="I202" s="510"/>
      <c r="J202" s="511"/>
    </row>
    <row r="203" spans="1:12" s="42" customFormat="1" ht="77.25" customHeight="1" thickBot="1" x14ac:dyDescent="0.3">
      <c r="A203" s="525" t="s">
        <v>777</v>
      </c>
      <c r="B203" s="544"/>
      <c r="C203" s="544"/>
      <c r="D203" s="604"/>
      <c r="E203" s="84"/>
      <c r="F203" s="509" t="s">
        <v>299</v>
      </c>
      <c r="G203" s="510"/>
      <c r="H203" s="510"/>
      <c r="I203" s="510"/>
      <c r="J203" s="511"/>
    </row>
    <row r="204" spans="1:12" s="42" customFormat="1" ht="90.75" customHeight="1" thickBot="1" x14ac:dyDescent="0.3">
      <c r="A204" s="525" t="s">
        <v>776</v>
      </c>
      <c r="B204" s="544"/>
      <c r="C204" s="544"/>
      <c r="D204" s="604"/>
      <c r="E204" s="84"/>
      <c r="F204" s="509" t="s">
        <v>301</v>
      </c>
      <c r="G204" s="510"/>
      <c r="H204" s="510"/>
      <c r="I204" s="510"/>
      <c r="J204" s="511"/>
    </row>
    <row r="205" spans="1:12" s="42" customFormat="1" ht="41.25" customHeight="1" thickBot="1" x14ac:dyDescent="0.3">
      <c r="A205" s="525" t="s">
        <v>302</v>
      </c>
      <c r="B205" s="544"/>
      <c r="C205" s="544"/>
      <c r="D205" s="604"/>
      <c r="E205" s="84"/>
      <c r="F205" s="512"/>
      <c r="G205" s="512"/>
      <c r="H205" s="512"/>
      <c r="I205" s="512"/>
      <c r="J205" s="512"/>
    </row>
    <row r="206" spans="1:12" s="42" customFormat="1" ht="41.25" customHeight="1" thickBot="1" x14ac:dyDescent="0.3">
      <c r="A206" s="525" t="s">
        <v>303</v>
      </c>
      <c r="B206" s="544"/>
      <c r="C206" s="544"/>
      <c r="D206" s="604"/>
      <c r="E206" s="84">
        <f>SUM(E199:E204)</f>
        <v>0</v>
      </c>
      <c r="F206" s="85" t="s">
        <v>304</v>
      </c>
      <c r="G206" s="60">
        <f>+E206*C191</f>
        <v>0</v>
      </c>
      <c r="H206" s="591"/>
      <c r="I206" s="591"/>
      <c r="J206" s="591"/>
      <c r="K206" s="591"/>
      <c r="L206" s="591"/>
    </row>
    <row r="207" spans="1:12" ht="27.75" customHeight="1" x14ac:dyDescent="0.25">
      <c r="H207" s="12"/>
    </row>
    <row r="208" spans="1:12" ht="62.25" customHeight="1" x14ac:dyDescent="0.25">
      <c r="A208" s="675" t="s">
        <v>305</v>
      </c>
      <c r="B208" s="675"/>
      <c r="C208" s="675"/>
      <c r="D208" s="675"/>
      <c r="E208" s="675"/>
      <c r="F208" s="82">
        <f>+C191-G206</f>
        <v>0</v>
      </c>
      <c r="H208" s="12"/>
    </row>
    <row r="209" spans="8:8" x14ac:dyDescent="0.25">
      <c r="H209" s="12"/>
    </row>
    <row r="210" spans="8:8" x14ac:dyDescent="0.25">
      <c r="H210" s="12"/>
    </row>
    <row r="211" spans="8:8" x14ac:dyDescent="0.25">
      <c r="H211" s="12"/>
    </row>
    <row r="212" spans="8:8" x14ac:dyDescent="0.25">
      <c r="H212" s="12"/>
    </row>
    <row r="213" spans="8:8" x14ac:dyDescent="0.25">
      <c r="H213" s="12"/>
    </row>
    <row r="214" spans="8:8" x14ac:dyDescent="0.25">
      <c r="H214" s="12"/>
    </row>
    <row r="215" spans="8:8" x14ac:dyDescent="0.25">
      <c r="H215" s="12"/>
    </row>
    <row r="216" spans="8:8" x14ac:dyDescent="0.25">
      <c r="H216" s="12"/>
    </row>
    <row r="217" spans="8:8" x14ac:dyDescent="0.25">
      <c r="H217" s="12"/>
    </row>
    <row r="218" spans="8:8" x14ac:dyDescent="0.25">
      <c r="H218" s="12"/>
    </row>
    <row r="219" spans="8:8" x14ac:dyDescent="0.25">
      <c r="H219" s="12"/>
    </row>
    <row r="220" spans="8:8" x14ac:dyDescent="0.25">
      <c r="H220" s="12"/>
    </row>
    <row r="221" spans="8:8" x14ac:dyDescent="0.25">
      <c r="H221" s="12"/>
    </row>
  </sheetData>
  <mergeCells count="353">
    <mergeCell ref="H206:L206"/>
    <mergeCell ref="F161:J161"/>
    <mergeCell ref="F160:J160"/>
    <mergeCell ref="A129:I129"/>
    <mergeCell ref="A130:J130"/>
    <mergeCell ref="A149:I149"/>
    <mergeCell ref="A163:E163"/>
    <mergeCell ref="A166:D166"/>
    <mergeCell ref="H168:I168"/>
    <mergeCell ref="J168:K168"/>
    <mergeCell ref="H167:I167"/>
    <mergeCell ref="J167:K167"/>
    <mergeCell ref="L141:M141"/>
    <mergeCell ref="E133:F133"/>
    <mergeCell ref="H133:I133"/>
    <mergeCell ref="A195:E195"/>
    <mergeCell ref="E162:F162"/>
    <mergeCell ref="H162:I162"/>
    <mergeCell ref="A206:D206"/>
    <mergeCell ref="G174:H174"/>
    <mergeCell ref="A153:D153"/>
    <mergeCell ref="A152:D152"/>
    <mergeCell ref="A139:D139"/>
    <mergeCell ref="A138:D138"/>
    <mergeCell ref="A208:E208"/>
    <mergeCell ref="A199:D199"/>
    <mergeCell ref="A200:D200"/>
    <mergeCell ref="A202:D202"/>
    <mergeCell ref="A203:D203"/>
    <mergeCell ref="A204:D204"/>
    <mergeCell ref="A198:D198"/>
    <mergeCell ref="A201:D201"/>
    <mergeCell ref="A205:D205"/>
    <mergeCell ref="F126:J126"/>
    <mergeCell ref="F118:J118"/>
    <mergeCell ref="A41:I41"/>
    <mergeCell ref="A47:I47"/>
    <mergeCell ref="H67:I67"/>
    <mergeCell ref="A135:D135"/>
    <mergeCell ref="H74:I74"/>
    <mergeCell ref="H75:I75"/>
    <mergeCell ref="H72:I72"/>
    <mergeCell ref="G104:H104"/>
    <mergeCell ref="F48:J48"/>
    <mergeCell ref="F49:J49"/>
    <mergeCell ref="A49:D49"/>
    <mergeCell ref="A48:E48"/>
    <mergeCell ref="A46:D46"/>
    <mergeCell ref="A122:I122"/>
    <mergeCell ref="A121:I121"/>
    <mergeCell ref="A113:I113"/>
    <mergeCell ref="A114:I114"/>
    <mergeCell ref="F123:J123"/>
    <mergeCell ref="A134:E134"/>
    <mergeCell ref="A132:M132"/>
    <mergeCell ref="A116:D116"/>
    <mergeCell ref="A119:D119"/>
    <mergeCell ref="A117:D117"/>
    <mergeCell ref="L134:M134"/>
    <mergeCell ref="A151:D151"/>
    <mergeCell ref="L51:M51"/>
    <mergeCell ref="L59:M59"/>
    <mergeCell ref="L58:M58"/>
    <mergeCell ref="L57:M57"/>
    <mergeCell ref="L56:M56"/>
    <mergeCell ref="L55:M55"/>
    <mergeCell ref="L54:M54"/>
    <mergeCell ref="L53:M53"/>
    <mergeCell ref="L52:M52"/>
    <mergeCell ref="L93:M93"/>
    <mergeCell ref="A82:I82"/>
    <mergeCell ref="A83:E83"/>
    <mergeCell ref="L94:M94"/>
    <mergeCell ref="J95:K95"/>
    <mergeCell ref="L95:M95"/>
    <mergeCell ref="L135:M135"/>
    <mergeCell ref="L136:M136"/>
    <mergeCell ref="H135:I135"/>
    <mergeCell ref="J135:K135"/>
    <mergeCell ref="A140:D140"/>
    <mergeCell ref="A148:I148"/>
    <mergeCell ref="E50:F50"/>
    <mergeCell ref="A91:D91"/>
    <mergeCell ref="A101:D101"/>
    <mergeCell ref="A68:C68"/>
    <mergeCell ref="A69:C69"/>
    <mergeCell ref="A70:C70"/>
    <mergeCell ref="A80:D80"/>
    <mergeCell ref="A54:D54"/>
    <mergeCell ref="D78:E78"/>
    <mergeCell ref="A64:I64"/>
    <mergeCell ref="A95:D95"/>
    <mergeCell ref="H95:I95"/>
    <mergeCell ref="H92:I92"/>
    <mergeCell ref="A86:D86"/>
    <mergeCell ref="F87:J87"/>
    <mergeCell ref="A88:D88"/>
    <mergeCell ref="A89:I89"/>
    <mergeCell ref="A90:M90"/>
    <mergeCell ref="J60:K60"/>
    <mergeCell ref="H51:I51"/>
    <mergeCell ref="H55:I55"/>
    <mergeCell ref="J55:K55"/>
    <mergeCell ref="H56:I56"/>
    <mergeCell ref="G61:H61"/>
    <mergeCell ref="L169:M169"/>
    <mergeCell ref="J172:K172"/>
    <mergeCell ref="J173:K173"/>
    <mergeCell ref="H170:I170"/>
    <mergeCell ref="J170:K170"/>
    <mergeCell ref="L170:M170"/>
    <mergeCell ref="H171:I171"/>
    <mergeCell ref="J171:K171"/>
    <mergeCell ref="L171:M171"/>
    <mergeCell ref="G173:H173"/>
    <mergeCell ref="H169:I169"/>
    <mergeCell ref="J169:K169"/>
    <mergeCell ref="H136:I136"/>
    <mergeCell ref="H163:I163"/>
    <mergeCell ref="J163:K163"/>
    <mergeCell ref="J136:K136"/>
    <mergeCell ref="L142:M142"/>
    <mergeCell ref="G144:H144"/>
    <mergeCell ref="G145:H145"/>
    <mergeCell ref="F150:J150"/>
    <mergeCell ref="F159:J159"/>
    <mergeCell ref="F151:J151"/>
    <mergeCell ref="F154:J154"/>
    <mergeCell ref="F153:J153"/>
    <mergeCell ref="F152:J152"/>
    <mergeCell ref="F155:J155"/>
    <mergeCell ref="F156:J156"/>
    <mergeCell ref="H140:I140"/>
    <mergeCell ref="L168:M168"/>
    <mergeCell ref="J140:K140"/>
    <mergeCell ref="L163:M163"/>
    <mergeCell ref="H164:I164"/>
    <mergeCell ref="L164:M164"/>
    <mergeCell ref="H165:I165"/>
    <mergeCell ref="J165:K165"/>
    <mergeCell ref="L165:M165"/>
    <mergeCell ref="J164:K164"/>
    <mergeCell ref="H166:I166"/>
    <mergeCell ref="J166:K166"/>
    <mergeCell ref="L166:M166"/>
    <mergeCell ref="A147:I147"/>
    <mergeCell ref="A141:D141"/>
    <mergeCell ref="A156:D156"/>
    <mergeCell ref="A155:D155"/>
    <mergeCell ref="J61:K61"/>
    <mergeCell ref="F42:J42"/>
    <mergeCell ref="L167:M167"/>
    <mergeCell ref="H142:I142"/>
    <mergeCell ref="J142:K142"/>
    <mergeCell ref="J143:K143"/>
    <mergeCell ref="J144:K144"/>
    <mergeCell ref="H137:I137"/>
    <mergeCell ref="J137:K137"/>
    <mergeCell ref="H138:I138"/>
    <mergeCell ref="J138:K138"/>
    <mergeCell ref="H139:I139"/>
    <mergeCell ref="J139:K139"/>
    <mergeCell ref="H141:I141"/>
    <mergeCell ref="J141:K141"/>
    <mergeCell ref="A158:J158"/>
    <mergeCell ref="A154:D154"/>
    <mergeCell ref="A137:D137"/>
    <mergeCell ref="A142:D142"/>
    <mergeCell ref="L137:M137"/>
    <mergeCell ref="L138:M138"/>
    <mergeCell ref="L139:M139"/>
    <mergeCell ref="L140:M140"/>
    <mergeCell ref="A136:D136"/>
    <mergeCell ref="J56:K56"/>
    <mergeCell ref="J51:K51"/>
    <mergeCell ref="A2:E2"/>
    <mergeCell ref="A3:D3"/>
    <mergeCell ref="A4:D4"/>
    <mergeCell ref="A5:D5"/>
    <mergeCell ref="A63:D63"/>
    <mergeCell ref="A65:I65"/>
    <mergeCell ref="A16:G16"/>
    <mergeCell ref="A15:G15"/>
    <mergeCell ref="F20:J20"/>
    <mergeCell ref="H50:I50"/>
    <mergeCell ref="H52:I52"/>
    <mergeCell ref="J52:K52"/>
    <mergeCell ref="H53:I53"/>
    <mergeCell ref="J53:K53"/>
    <mergeCell ref="H54:I54"/>
    <mergeCell ref="J54:K54"/>
    <mergeCell ref="H57:I57"/>
    <mergeCell ref="J57:K57"/>
    <mergeCell ref="H58:I58"/>
    <mergeCell ref="J58:K58"/>
    <mergeCell ref="H59:I59"/>
    <mergeCell ref="J59:K59"/>
    <mergeCell ref="A37:D37"/>
    <mergeCell ref="A31:I31"/>
    <mergeCell ref="A39:D39"/>
    <mergeCell ref="A81:I81"/>
    <mergeCell ref="H134:I134"/>
    <mergeCell ref="J134:K134"/>
    <mergeCell ref="A24:D24"/>
    <mergeCell ref="A59:D59"/>
    <mergeCell ref="A58:D58"/>
    <mergeCell ref="A57:D57"/>
    <mergeCell ref="A56:D56"/>
    <mergeCell ref="A55:D55"/>
    <mergeCell ref="A53:D53"/>
    <mergeCell ref="A52:D52"/>
    <mergeCell ref="A105:I105"/>
    <mergeCell ref="A106:D106"/>
    <mergeCell ref="A107:D107"/>
    <mergeCell ref="A108:D108"/>
    <mergeCell ref="A109:D109"/>
    <mergeCell ref="A110:D110"/>
    <mergeCell ref="A111:D111"/>
    <mergeCell ref="F115:J115"/>
    <mergeCell ref="A25:D25"/>
    <mergeCell ref="F36:J36"/>
    <mergeCell ref="F10:J10"/>
    <mergeCell ref="F18:J19"/>
    <mergeCell ref="A197:E197"/>
    <mergeCell ref="A127:D127"/>
    <mergeCell ref="A126:D126"/>
    <mergeCell ref="A125:D125"/>
    <mergeCell ref="A124:D124"/>
    <mergeCell ref="A118:D118"/>
    <mergeCell ref="A17:H17"/>
    <mergeCell ref="A171:D171"/>
    <mergeCell ref="A170:D170"/>
    <mergeCell ref="A169:D169"/>
    <mergeCell ref="A168:D168"/>
    <mergeCell ref="A167:D167"/>
    <mergeCell ref="A165:D165"/>
    <mergeCell ref="A164:D164"/>
    <mergeCell ref="A161:D161"/>
    <mergeCell ref="A160:D160"/>
    <mergeCell ref="A157:D157"/>
    <mergeCell ref="A12:D12"/>
    <mergeCell ref="A13:D13"/>
    <mergeCell ref="A14:D14"/>
    <mergeCell ref="A10:E10"/>
    <mergeCell ref="A36:D36"/>
    <mergeCell ref="A11:E11"/>
    <mergeCell ref="A32:I32"/>
    <mergeCell ref="A33:E33"/>
    <mergeCell ref="A34:D34"/>
    <mergeCell ref="A35:D35"/>
    <mergeCell ref="F33:J33"/>
    <mergeCell ref="A29:C29"/>
    <mergeCell ref="D29:E29"/>
    <mergeCell ref="G23:J24"/>
    <mergeCell ref="A20:D20"/>
    <mergeCell ref="A18:D19"/>
    <mergeCell ref="E18:E19"/>
    <mergeCell ref="A21:D21"/>
    <mergeCell ref="A22:D22"/>
    <mergeCell ref="A23:D23"/>
    <mergeCell ref="A26:D26"/>
    <mergeCell ref="H68:I68"/>
    <mergeCell ref="H69:I69"/>
    <mergeCell ref="H70:I70"/>
    <mergeCell ref="H71:I71"/>
    <mergeCell ref="H66:I66"/>
    <mergeCell ref="A40:I40"/>
    <mergeCell ref="H73:I73"/>
    <mergeCell ref="F45:J45"/>
    <mergeCell ref="H99:I99"/>
    <mergeCell ref="J99:K99"/>
    <mergeCell ref="A85:D85"/>
    <mergeCell ref="A87:D87"/>
    <mergeCell ref="A75:C75"/>
    <mergeCell ref="D77:E77"/>
    <mergeCell ref="A45:D45"/>
    <mergeCell ref="A44:D44"/>
    <mergeCell ref="A43:D43"/>
    <mergeCell ref="A42:E42"/>
    <mergeCell ref="A67:C67"/>
    <mergeCell ref="A71:C71"/>
    <mergeCell ref="A72:C72"/>
    <mergeCell ref="A73:C73"/>
    <mergeCell ref="A74:C74"/>
    <mergeCell ref="E92:F92"/>
    <mergeCell ref="L99:M99"/>
    <mergeCell ref="A99:D99"/>
    <mergeCell ref="L100:M100"/>
    <mergeCell ref="H101:I101"/>
    <mergeCell ref="J101:K101"/>
    <mergeCell ref="L101:M101"/>
    <mergeCell ref="A100:D100"/>
    <mergeCell ref="H100:I100"/>
    <mergeCell ref="J100:K100"/>
    <mergeCell ref="A1:I1"/>
    <mergeCell ref="F29:J29"/>
    <mergeCell ref="F106:J106"/>
    <mergeCell ref="F107:J107"/>
    <mergeCell ref="F108:J108"/>
    <mergeCell ref="F109:J109"/>
    <mergeCell ref="F2:L2"/>
    <mergeCell ref="F3:L3"/>
    <mergeCell ref="F4:L4"/>
    <mergeCell ref="F5:L5"/>
    <mergeCell ref="A93:C93"/>
    <mergeCell ref="H93:I93"/>
    <mergeCell ref="J93:K93"/>
    <mergeCell ref="A96:D96"/>
    <mergeCell ref="H96:I96"/>
    <mergeCell ref="J96:K96"/>
    <mergeCell ref="L96:M96"/>
    <mergeCell ref="H94:I94"/>
    <mergeCell ref="J94:K94"/>
    <mergeCell ref="A94:D94"/>
    <mergeCell ref="J102:K102"/>
    <mergeCell ref="G103:H103"/>
    <mergeCell ref="J103:K103"/>
    <mergeCell ref="A97:D97"/>
    <mergeCell ref="F110:J110"/>
    <mergeCell ref="F111:J111"/>
    <mergeCell ref="F199:J199"/>
    <mergeCell ref="A6:D6"/>
    <mergeCell ref="F6:L6"/>
    <mergeCell ref="A7:D7"/>
    <mergeCell ref="F7:L7"/>
    <mergeCell ref="A8:D8"/>
    <mergeCell ref="F8:L8"/>
    <mergeCell ref="A112:F112"/>
    <mergeCell ref="G12:J12"/>
    <mergeCell ref="G14:J14"/>
    <mergeCell ref="G13:J13"/>
    <mergeCell ref="D28:E28"/>
    <mergeCell ref="F83:J83"/>
    <mergeCell ref="A84:D84"/>
    <mergeCell ref="A51:D51"/>
    <mergeCell ref="H97:I97"/>
    <mergeCell ref="J97:K97"/>
    <mergeCell ref="L97:M97"/>
    <mergeCell ref="A98:D98"/>
    <mergeCell ref="H98:I98"/>
    <mergeCell ref="J98:K98"/>
    <mergeCell ref="L98:M98"/>
    <mergeCell ref="F200:J200"/>
    <mergeCell ref="F201:J201"/>
    <mergeCell ref="F202:J202"/>
    <mergeCell ref="F203:J203"/>
    <mergeCell ref="F204:J204"/>
    <mergeCell ref="F205:J205"/>
    <mergeCell ref="F198:J198"/>
    <mergeCell ref="A186:B186"/>
    <mergeCell ref="A187:B187"/>
    <mergeCell ref="A188:B188"/>
    <mergeCell ref="A189:B189"/>
  </mergeCells>
  <dataValidations xWindow="726" yWindow="530" count="4">
    <dataValidation allowBlank="1" showInputMessage="1" showErrorMessage="1" prompt="Aukeratu zerrendatik bat / Elija una opción de la lista" sqref="L129 A63 A80 A105:A110 A39" xr:uid="{00000000-0002-0000-0200-000000000000}"/>
    <dataValidation showDropDown="1" showInputMessage="1" showErrorMessage="1" prompt="Aukeratu zerrendatik bat / Elija una opción de la lista" sqref="D28 E18 E106" xr:uid="{00000000-0002-0000-0200-000001000000}"/>
    <dataValidation allowBlank="1" showErrorMessage="1" prompt="Aukeratu zerrendatik bat / Elija una opción de la lista" sqref="A188:B189 A26:D26" xr:uid="{00000000-0002-0000-0200-000002000000}"/>
    <dataValidation allowBlank="1" showErrorMessage="1" sqref="A21:D25" xr:uid="{00000000-0002-0000-0200-000003000000}"/>
  </dataValidation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73"/>
  <sheetViews>
    <sheetView zoomScale="85" zoomScaleNormal="85" workbookViewId="0">
      <selection sqref="A1:I1"/>
    </sheetView>
  </sheetViews>
  <sheetFormatPr baseColWidth="10" defaultColWidth="11.42578125" defaultRowHeight="15" x14ac:dyDescent="0.25"/>
  <cols>
    <col min="1" max="1" width="32.5703125" style="1" customWidth="1"/>
    <col min="2" max="2" width="17.5703125" style="1" customWidth="1"/>
    <col min="3" max="3" width="17.28515625" style="1" customWidth="1"/>
    <col min="4" max="4" width="17.42578125" style="1" customWidth="1"/>
    <col min="5" max="5" width="16.42578125" style="1" customWidth="1"/>
    <col min="6" max="6" width="18.28515625" style="1" customWidth="1"/>
    <col min="7" max="7" width="17.5703125" style="1" customWidth="1"/>
    <col min="8" max="8" width="14.7109375" style="1" customWidth="1"/>
    <col min="9" max="9" width="14.5703125" style="1" customWidth="1"/>
    <col min="10" max="10" width="12" style="1" bestFit="1" customWidth="1"/>
    <col min="11" max="11" width="14.42578125" style="1" customWidth="1"/>
    <col min="12" max="12" width="14.7109375" style="1" customWidth="1"/>
    <col min="13" max="13" width="15.28515625" style="1" customWidth="1"/>
    <col min="14" max="14" width="12" style="1" bestFit="1" customWidth="1"/>
    <col min="15" max="16384" width="11.42578125" style="1"/>
  </cols>
  <sheetData>
    <row r="1" spans="1:14" s="10" customFormat="1" ht="60" customHeight="1" x14ac:dyDescent="0.25">
      <c r="A1" s="474" t="s">
        <v>712</v>
      </c>
      <c r="B1" s="474"/>
      <c r="C1" s="474"/>
      <c r="D1" s="474"/>
      <c r="E1" s="474"/>
      <c r="F1" s="474"/>
      <c r="G1" s="474"/>
      <c r="H1" s="474"/>
      <c r="I1" s="474"/>
    </row>
    <row r="2" spans="1:14" ht="35.25" customHeight="1" x14ac:dyDescent="0.25">
      <c r="A2" s="332" t="s">
        <v>115</v>
      </c>
      <c r="B2" s="69"/>
      <c r="C2" s="69"/>
      <c r="D2" s="69"/>
      <c r="E2" s="168" t="s">
        <v>65</v>
      </c>
      <c r="F2" s="705" t="s">
        <v>116</v>
      </c>
      <c r="G2" s="469"/>
      <c r="H2" s="469"/>
      <c r="I2" s="469"/>
      <c r="J2" s="469"/>
      <c r="K2" s="469"/>
      <c r="L2" s="469"/>
    </row>
    <row r="3" spans="1:14" ht="35.25" customHeight="1" x14ac:dyDescent="0.25">
      <c r="A3" s="520" t="s">
        <v>306</v>
      </c>
      <c r="B3" s="520"/>
      <c r="C3" s="520"/>
      <c r="D3" s="520"/>
      <c r="E3" s="154">
        <f>+'DATOS GENERALES-DATU OROKORRAK'!M45</f>
        <v>0</v>
      </c>
      <c r="F3" s="743" t="s">
        <v>307</v>
      </c>
      <c r="G3" s="744"/>
      <c r="H3" s="744"/>
      <c r="I3" s="744"/>
      <c r="J3" s="744"/>
      <c r="K3" s="744"/>
      <c r="L3" s="745"/>
    </row>
    <row r="4" spans="1:14" ht="84" customHeight="1" x14ac:dyDescent="0.25">
      <c r="A4" s="586" t="s">
        <v>308</v>
      </c>
      <c r="B4" s="587"/>
      <c r="C4" s="587"/>
      <c r="D4" s="588"/>
      <c r="E4" s="263">
        <v>0</v>
      </c>
      <c r="F4" s="743" t="s">
        <v>309</v>
      </c>
      <c r="G4" s="744"/>
      <c r="H4" s="744"/>
      <c r="I4" s="744"/>
      <c r="J4" s="744"/>
      <c r="K4" s="744"/>
      <c r="L4" s="745"/>
    </row>
    <row r="5" spans="1:14" ht="35.25" customHeight="1" x14ac:dyDescent="0.25">
      <c r="A5" s="520" t="s">
        <v>310</v>
      </c>
      <c r="B5" s="520"/>
      <c r="C5" s="520"/>
      <c r="D5" s="520"/>
      <c r="E5" s="154">
        <f>+E3-E4</f>
        <v>0</v>
      </c>
      <c r="F5" s="743" t="s">
        <v>311</v>
      </c>
      <c r="G5" s="744"/>
      <c r="H5" s="744"/>
      <c r="I5" s="744"/>
      <c r="J5" s="744"/>
      <c r="K5" s="744"/>
      <c r="L5" s="745"/>
    </row>
    <row r="6" spans="1:14" ht="35.25" customHeight="1" x14ac:dyDescent="0.25">
      <c r="A6" s="520" t="s">
        <v>312</v>
      </c>
      <c r="B6" s="520"/>
      <c r="C6" s="520"/>
      <c r="D6" s="520"/>
      <c r="E6" s="262">
        <f>+'DATOS GENERALES-DATU OROKORRAK'!C12</f>
        <v>0</v>
      </c>
      <c r="F6" s="743" t="s">
        <v>313</v>
      </c>
      <c r="G6" s="744"/>
      <c r="H6" s="744"/>
      <c r="I6" s="744"/>
      <c r="J6" s="744"/>
      <c r="K6" s="744"/>
      <c r="L6" s="745"/>
    </row>
    <row r="7" spans="1:14" ht="35.25" customHeight="1" x14ac:dyDescent="0.25">
      <c r="A7" s="520" t="s">
        <v>314</v>
      </c>
      <c r="B7" s="520"/>
      <c r="C7" s="520"/>
      <c r="D7" s="520"/>
      <c r="E7" s="262"/>
      <c r="F7" s="779" t="s">
        <v>315</v>
      </c>
      <c r="G7" s="780"/>
      <c r="H7" s="780"/>
      <c r="I7" s="780"/>
      <c r="J7" s="780"/>
      <c r="K7" s="780"/>
      <c r="L7" s="781"/>
    </row>
    <row r="8" spans="1:14" ht="96" customHeight="1" x14ac:dyDescent="0.25">
      <c r="A8" s="520" t="s">
        <v>316</v>
      </c>
      <c r="B8" s="520"/>
      <c r="C8" s="520"/>
      <c r="D8" s="520"/>
      <c r="E8" s="262">
        <f>+'DATOS GENERALES-DATU OROKORRAK'!C14</f>
        <v>0</v>
      </c>
      <c r="F8" s="746" t="s">
        <v>317</v>
      </c>
      <c r="G8" s="747"/>
      <c r="H8" s="747"/>
      <c r="I8" s="747"/>
      <c r="J8" s="747"/>
      <c r="K8" s="747"/>
      <c r="L8" s="748"/>
    </row>
    <row r="9" spans="1:14" ht="35.25" customHeight="1" x14ac:dyDescent="0.25">
      <c r="A9" s="520" t="s">
        <v>318</v>
      </c>
      <c r="B9" s="520"/>
      <c r="C9" s="520"/>
      <c r="D9" s="520"/>
      <c r="E9" s="303">
        <f>+IFERROR(E5/E8,0)</f>
        <v>0</v>
      </c>
      <c r="F9" s="749" t="s">
        <v>319</v>
      </c>
      <c r="G9" s="750"/>
      <c r="H9" s="750"/>
      <c r="I9" s="750"/>
      <c r="J9" s="750"/>
      <c r="K9" s="750"/>
      <c r="L9" s="751"/>
      <c r="N9" s="46"/>
    </row>
    <row r="10" spans="1:14" s="10" customFormat="1" ht="30.75" customHeight="1" x14ac:dyDescent="0.25">
      <c r="A10" s="520" t="s">
        <v>320</v>
      </c>
      <c r="B10" s="521"/>
      <c r="C10" s="521"/>
      <c r="D10" s="521"/>
      <c r="E10" s="154">
        <f>+IFERROR(E5/E6,0)</f>
        <v>0</v>
      </c>
      <c r="F10" s="752" t="s">
        <v>321</v>
      </c>
      <c r="G10" s="591"/>
      <c r="H10" s="591"/>
      <c r="I10" s="591"/>
      <c r="J10" s="591"/>
      <c r="K10" s="591"/>
      <c r="L10" s="753"/>
    </row>
    <row r="11" spans="1:14" s="10" customFormat="1" ht="31.5" customHeight="1" x14ac:dyDescent="0.25">
      <c r="A11" s="520" t="s">
        <v>322</v>
      </c>
      <c r="B11" s="521"/>
      <c r="C11" s="521"/>
      <c r="D11" s="521"/>
      <c r="E11" s="155">
        <v>1</v>
      </c>
      <c r="F11" s="754" t="s">
        <v>124</v>
      </c>
      <c r="G11" s="755"/>
      <c r="H11" s="755"/>
      <c r="I11" s="755"/>
      <c r="J11" s="755"/>
      <c r="K11" s="755"/>
      <c r="L11" s="756"/>
    </row>
    <row r="12" spans="1:14" s="10" customFormat="1" ht="33" customHeight="1" x14ac:dyDescent="0.25">
      <c r="A12" s="520" t="s">
        <v>323</v>
      </c>
      <c r="B12" s="520"/>
      <c r="C12" s="520"/>
      <c r="D12" s="520"/>
      <c r="E12" s="154">
        <f>+E5*E11</f>
        <v>0</v>
      </c>
      <c r="F12" s="570" t="s">
        <v>324</v>
      </c>
      <c r="G12" s="571"/>
      <c r="H12" s="571"/>
      <c r="I12" s="571"/>
      <c r="J12" s="571"/>
      <c r="K12" s="571"/>
      <c r="L12" s="572"/>
      <c r="M12" s="51"/>
    </row>
    <row r="13" spans="1:14" s="10" customFormat="1" ht="48" customHeight="1" x14ac:dyDescent="0.25">
      <c r="A13" s="520" t="s">
        <v>325</v>
      </c>
      <c r="B13" s="521"/>
      <c r="C13" s="521"/>
      <c r="D13" s="521"/>
      <c r="E13" s="154">
        <f>+E10*E11</f>
        <v>0</v>
      </c>
      <c r="F13" s="570" t="s">
        <v>779</v>
      </c>
      <c r="G13" s="571"/>
      <c r="H13" s="571"/>
      <c r="I13" s="571"/>
      <c r="J13" s="571"/>
      <c r="K13" s="571"/>
      <c r="L13" s="572"/>
    </row>
    <row r="14" spans="1:14" s="10" customFormat="1" ht="48" customHeight="1" x14ac:dyDescent="0.25">
      <c r="A14" s="520" t="s">
        <v>781</v>
      </c>
      <c r="B14" s="520"/>
      <c r="C14" s="520"/>
      <c r="D14" s="520"/>
      <c r="E14" s="274">
        <f>+E9*E11</f>
        <v>0</v>
      </c>
      <c r="F14" s="570" t="s">
        <v>780</v>
      </c>
      <c r="G14" s="571"/>
      <c r="H14" s="571"/>
      <c r="I14" s="571"/>
      <c r="J14" s="571"/>
      <c r="K14" s="571"/>
      <c r="L14" s="572"/>
    </row>
    <row r="15" spans="1:14" s="10" customFormat="1" ht="47.25" customHeight="1" x14ac:dyDescent="0.25">
      <c r="A15" s="179"/>
      <c r="B15" s="179"/>
      <c r="C15" s="179"/>
      <c r="D15" s="179"/>
      <c r="E15" s="179"/>
      <c r="F15" s="182"/>
      <c r="G15" s="179"/>
      <c r="H15" s="179"/>
      <c r="I15" s="179"/>
      <c r="J15" s="179"/>
      <c r="K15" s="179"/>
      <c r="L15" s="183"/>
    </row>
    <row r="16" spans="1:14" s="10" customFormat="1" ht="47.25" customHeight="1" x14ac:dyDescent="0.25">
      <c r="A16" s="179"/>
      <c r="B16" s="179"/>
      <c r="C16" s="179"/>
      <c r="D16" s="179"/>
      <c r="E16" s="179"/>
      <c r="F16" s="182"/>
      <c r="G16" s="179"/>
      <c r="H16" s="179"/>
      <c r="I16" s="179"/>
      <c r="J16" s="179"/>
      <c r="K16" s="179"/>
      <c r="L16" s="183"/>
    </row>
    <row r="17" spans="1:12" s="10" customFormat="1" ht="37.5" customHeight="1" x14ac:dyDescent="0.25">
      <c r="A17" s="616" t="s">
        <v>129</v>
      </c>
      <c r="B17" s="616"/>
      <c r="C17" s="616"/>
      <c r="D17" s="616"/>
      <c r="E17" s="616"/>
      <c r="F17" s="469" t="s">
        <v>116</v>
      </c>
      <c r="G17" s="533"/>
      <c r="H17" s="533"/>
      <c r="I17" s="533"/>
      <c r="J17" s="533"/>
    </row>
    <row r="18" spans="1:12" s="10" customFormat="1" ht="37.5" customHeight="1" thickBot="1" x14ac:dyDescent="0.3">
      <c r="A18" s="582" t="s">
        <v>782</v>
      </c>
      <c r="B18" s="582"/>
      <c r="C18" s="582"/>
      <c r="D18" s="582"/>
      <c r="E18" s="582"/>
      <c r="F18" s="223" t="s">
        <v>160</v>
      </c>
      <c r="G18" s="179"/>
      <c r="H18" s="179"/>
      <c r="I18" s="179"/>
      <c r="J18" s="179"/>
    </row>
    <row r="19" spans="1:12" s="10" customFormat="1" ht="63.75" customHeight="1" thickBot="1" x14ac:dyDescent="0.3">
      <c r="A19" s="525" t="s">
        <v>326</v>
      </c>
      <c r="B19" s="526"/>
      <c r="C19" s="526"/>
      <c r="D19" s="527"/>
      <c r="E19" s="205"/>
      <c r="F19" s="224">
        <f>+E19*E12</f>
        <v>0</v>
      </c>
      <c r="G19" s="509" t="s">
        <v>327</v>
      </c>
      <c r="H19" s="510"/>
      <c r="I19" s="510"/>
      <c r="J19" s="511"/>
    </row>
    <row r="20" spans="1:12" s="10" customFormat="1" ht="89.25" customHeight="1" thickBot="1" x14ac:dyDescent="0.3">
      <c r="A20" s="525" t="s">
        <v>328</v>
      </c>
      <c r="B20" s="526"/>
      <c r="C20" s="526"/>
      <c r="D20" s="527"/>
      <c r="E20" s="205"/>
      <c r="F20" s="224">
        <f>+E20*E12</f>
        <v>0</v>
      </c>
      <c r="G20" s="509" t="s">
        <v>329</v>
      </c>
      <c r="H20" s="510"/>
      <c r="I20" s="510"/>
      <c r="J20" s="511"/>
    </row>
    <row r="21" spans="1:12" s="10" customFormat="1" ht="60" customHeight="1" thickBot="1" x14ac:dyDescent="0.3">
      <c r="A21" s="525" t="s">
        <v>134</v>
      </c>
      <c r="B21" s="526"/>
      <c r="C21" s="526"/>
      <c r="D21" s="527"/>
      <c r="E21" s="205"/>
      <c r="F21" s="224">
        <f>+E21*E12</f>
        <v>0</v>
      </c>
      <c r="G21" s="509" t="s">
        <v>330</v>
      </c>
      <c r="H21" s="510"/>
      <c r="I21" s="510"/>
      <c r="J21" s="511"/>
    </row>
    <row r="22" spans="1:12" s="10" customFormat="1" ht="192" customHeight="1" x14ac:dyDescent="0.25">
      <c r="A22" s="757" t="s">
        <v>783</v>
      </c>
      <c r="B22" s="757"/>
      <c r="C22" s="757"/>
      <c r="D22" s="757"/>
      <c r="E22" s="757"/>
      <c r="F22" s="757"/>
      <c r="G22" s="757"/>
      <c r="H22" s="179"/>
      <c r="I22" s="179"/>
      <c r="J22" s="179"/>
      <c r="K22" s="179"/>
      <c r="L22" s="183"/>
    </row>
    <row r="23" spans="1:12" s="10" customFormat="1" ht="36.75" customHeight="1" x14ac:dyDescent="0.25">
      <c r="A23" s="475" t="s">
        <v>135</v>
      </c>
      <c r="B23" s="585"/>
      <c r="C23" s="585"/>
      <c r="D23" s="585"/>
      <c r="E23" s="585"/>
      <c r="F23" s="585"/>
      <c r="G23" s="585"/>
    </row>
    <row r="24" spans="1:12" s="10" customFormat="1" ht="102" customHeight="1" x14ac:dyDescent="0.25">
      <c r="A24" s="591" t="s">
        <v>784</v>
      </c>
      <c r="B24" s="591"/>
      <c r="C24" s="591"/>
      <c r="D24" s="591"/>
      <c r="E24" s="591"/>
      <c r="F24" s="591"/>
      <c r="G24" s="591"/>
      <c r="H24" s="591"/>
    </row>
    <row r="25" spans="1:12" s="10" customFormat="1" ht="30.75" customHeight="1" x14ac:dyDescent="0.25">
      <c r="A25" s="597" t="s">
        <v>137</v>
      </c>
      <c r="B25" s="598"/>
      <c r="C25" s="598"/>
      <c r="D25" s="599"/>
      <c r="E25" s="764" t="s">
        <v>331</v>
      </c>
      <c r="F25" s="605" t="s">
        <v>116</v>
      </c>
      <c r="G25" s="475"/>
      <c r="H25" s="475"/>
      <c r="I25" s="475"/>
      <c r="J25" s="475"/>
      <c r="K25" s="475"/>
      <c r="L25" s="475"/>
    </row>
    <row r="26" spans="1:12" s="10" customFormat="1" ht="30.75" customHeight="1" x14ac:dyDescent="0.25">
      <c r="A26" s="600"/>
      <c r="B26" s="532"/>
      <c r="C26" s="532"/>
      <c r="D26" s="601"/>
      <c r="E26" s="603"/>
      <c r="F26" s="605"/>
      <c r="G26" s="475"/>
      <c r="H26" s="475"/>
      <c r="I26" s="475"/>
      <c r="J26" s="475"/>
      <c r="K26" s="475"/>
      <c r="L26" s="475"/>
    </row>
    <row r="27" spans="1:12" s="10" customFormat="1" ht="30.75" customHeight="1" thickBot="1" x14ac:dyDescent="0.3">
      <c r="A27" s="765" t="s">
        <v>785</v>
      </c>
      <c r="B27" s="766"/>
      <c r="C27" s="766"/>
      <c r="D27" s="767"/>
      <c r="E27" s="76"/>
      <c r="F27" s="761" t="s">
        <v>332</v>
      </c>
      <c r="G27" s="762"/>
      <c r="H27" s="762"/>
      <c r="I27" s="762"/>
      <c r="J27" s="762"/>
      <c r="K27" s="762"/>
      <c r="L27" s="763"/>
    </row>
    <row r="28" spans="1:12" s="10" customFormat="1" ht="31.5" customHeight="1" thickBot="1" x14ac:dyDescent="0.3">
      <c r="A28" s="574" t="s">
        <v>786</v>
      </c>
      <c r="B28" s="575"/>
      <c r="C28" s="575"/>
      <c r="D28" s="576"/>
      <c r="E28" s="76"/>
      <c r="F28" s="689" t="s">
        <v>788</v>
      </c>
      <c r="G28" s="690"/>
      <c r="H28" s="690"/>
      <c r="I28" s="690"/>
      <c r="J28" s="690"/>
      <c r="K28" s="690"/>
      <c r="L28" s="691"/>
    </row>
    <row r="29" spans="1:12" s="10" customFormat="1" ht="31.5" customHeight="1" thickBot="1" x14ac:dyDescent="0.3">
      <c r="A29" s="574" t="s">
        <v>787</v>
      </c>
      <c r="B29" s="575"/>
      <c r="C29" s="575"/>
      <c r="D29" s="576"/>
      <c r="E29" s="102"/>
      <c r="F29" s="692"/>
      <c r="G29" s="693"/>
      <c r="H29" s="693"/>
      <c r="I29" s="693"/>
      <c r="J29" s="693"/>
      <c r="K29" s="693"/>
      <c r="L29" s="694"/>
    </row>
    <row r="30" spans="1:12" s="10" customFormat="1" ht="31.5" customHeight="1" x14ac:dyDescent="0.25">
      <c r="A30" s="520" t="s">
        <v>140</v>
      </c>
      <c r="B30" s="520"/>
      <c r="C30" s="520"/>
      <c r="D30" s="520"/>
      <c r="E30" s="79">
        <f>SUM(E27:E29)</f>
        <v>0</v>
      </c>
      <c r="F30" s="550" t="s">
        <v>141</v>
      </c>
      <c r="G30" s="551"/>
      <c r="H30" s="551"/>
      <c r="I30" s="551"/>
      <c r="J30" s="551"/>
      <c r="K30" s="551"/>
      <c r="L30" s="552"/>
    </row>
    <row r="31" spans="1:12" s="10" customFormat="1" ht="48.75" customHeight="1" x14ac:dyDescent="0.25">
      <c r="A31" s="184"/>
      <c r="B31" s="184"/>
      <c r="C31" s="184"/>
      <c r="D31" s="184"/>
      <c r="E31" s="96"/>
      <c r="F31" s="71"/>
      <c r="G31" s="185"/>
      <c r="H31" s="185"/>
      <c r="I31" s="185"/>
      <c r="J31" s="185"/>
    </row>
    <row r="32" spans="1:12" s="10" customFormat="1" ht="27.75" customHeight="1" x14ac:dyDescent="0.25">
      <c r="A32" s="184"/>
      <c r="B32" s="184"/>
      <c r="C32" s="184"/>
      <c r="D32" s="532" t="s">
        <v>333</v>
      </c>
      <c r="E32" s="532"/>
      <c r="F32" s="186"/>
      <c r="G32" s="186"/>
    </row>
    <row r="33" spans="1:17" s="10" customFormat="1" ht="27.75" customHeight="1" x14ac:dyDescent="0.25">
      <c r="A33" s="586" t="s">
        <v>789</v>
      </c>
      <c r="B33" s="587"/>
      <c r="C33" s="588"/>
      <c r="D33" s="589">
        <f>+E13*E20*E27</f>
        <v>0</v>
      </c>
      <c r="E33" s="590"/>
      <c r="F33" s="546" t="s">
        <v>143</v>
      </c>
      <c r="G33" s="547"/>
      <c r="H33" s="547"/>
      <c r="I33" s="547"/>
      <c r="J33" s="548"/>
    </row>
    <row r="34" spans="1:17" s="10" customFormat="1" ht="27.75" customHeight="1" thickBot="1" x14ac:dyDescent="0.3">
      <c r="A34" s="197"/>
      <c r="B34" s="197"/>
      <c r="C34" s="197"/>
      <c r="D34" s="197"/>
      <c r="E34" s="197"/>
      <c r="F34" s="186"/>
      <c r="G34" s="186"/>
    </row>
    <row r="35" spans="1:17" s="10" customFormat="1" ht="27.75" customHeight="1" thickBot="1" x14ac:dyDescent="0.3">
      <c r="A35" s="574" t="s">
        <v>790</v>
      </c>
      <c r="B35" s="575"/>
      <c r="C35" s="575"/>
      <c r="D35" s="576"/>
      <c r="E35" s="186"/>
      <c r="F35" s="186"/>
      <c r="G35" s="186"/>
    </row>
    <row r="36" spans="1:17" s="10" customFormat="1" ht="106.5" customHeight="1" x14ac:dyDescent="0.25">
      <c r="A36" s="583" t="s">
        <v>791</v>
      </c>
      <c r="B36" s="584"/>
      <c r="C36" s="584"/>
      <c r="D36" s="584"/>
      <c r="E36" s="584"/>
      <c r="F36" s="584"/>
      <c r="G36" s="584"/>
      <c r="H36" s="584"/>
      <c r="I36" s="584"/>
      <c r="J36" s="58"/>
      <c r="K36" s="42"/>
      <c r="L36" s="42"/>
      <c r="M36" s="42"/>
      <c r="N36" s="42"/>
      <c r="O36" s="42"/>
      <c r="P36" s="42"/>
      <c r="Q36" s="42"/>
    </row>
    <row r="37" spans="1:17" s="10" customFormat="1" ht="36" customHeight="1" x14ac:dyDescent="0.25">
      <c r="A37" s="275" t="s">
        <v>334</v>
      </c>
      <c r="B37" s="275"/>
      <c r="C37" s="275"/>
      <c r="D37" s="275"/>
      <c r="E37" s="168" t="s">
        <v>65</v>
      </c>
      <c r="F37" s="605" t="s">
        <v>116</v>
      </c>
      <c r="G37" s="475"/>
      <c r="H37" s="475"/>
      <c r="I37" s="475"/>
      <c r="J37" s="475"/>
      <c r="K37" s="475"/>
      <c r="L37" s="475"/>
    </row>
    <row r="38" spans="1:17" s="10" customFormat="1" ht="36" customHeight="1" x14ac:dyDescent="0.25">
      <c r="A38" s="520" t="s">
        <v>335</v>
      </c>
      <c r="B38" s="520"/>
      <c r="C38" s="520"/>
      <c r="D38" s="520"/>
      <c r="E38" s="152">
        <f>+E8</f>
        <v>0</v>
      </c>
      <c r="F38" s="769" t="s">
        <v>336</v>
      </c>
      <c r="G38" s="770"/>
      <c r="H38" s="770"/>
      <c r="I38" s="770"/>
      <c r="J38" s="770"/>
      <c r="K38" s="770"/>
      <c r="L38" s="771"/>
    </row>
    <row r="39" spans="1:17" s="10" customFormat="1" ht="36" customHeight="1" x14ac:dyDescent="0.25">
      <c r="A39" s="534" t="s">
        <v>337</v>
      </c>
      <c r="B39" s="535"/>
      <c r="C39" s="535"/>
      <c r="D39" s="535"/>
      <c r="E39" s="139">
        <f>+IFERROR(E38/E6,0)</f>
        <v>0</v>
      </c>
      <c r="F39" s="570" t="s">
        <v>338</v>
      </c>
      <c r="G39" s="571"/>
      <c r="H39" s="571"/>
      <c r="I39" s="571"/>
      <c r="J39" s="571"/>
      <c r="K39" s="571"/>
      <c r="L39" s="572"/>
    </row>
    <row r="40" spans="1:17" s="10" customFormat="1" ht="36" customHeight="1" x14ac:dyDescent="0.25">
      <c r="A40" s="534" t="s">
        <v>339</v>
      </c>
      <c r="B40" s="535"/>
      <c r="C40" s="535"/>
      <c r="D40" s="535"/>
      <c r="E40" s="140"/>
      <c r="F40" s="754" t="s">
        <v>340</v>
      </c>
      <c r="G40" s="755"/>
      <c r="H40" s="755"/>
      <c r="I40" s="755"/>
      <c r="J40" s="755"/>
      <c r="K40" s="755"/>
      <c r="L40" s="756"/>
    </row>
    <row r="41" spans="1:17" s="10" customFormat="1" ht="45.75" customHeight="1" x14ac:dyDescent="0.25">
      <c r="A41" s="534" t="s">
        <v>341</v>
      </c>
      <c r="B41" s="535"/>
      <c r="C41" s="535"/>
      <c r="D41" s="535"/>
      <c r="E41" s="141">
        <f>+IFERROR(E40/E38,0)</f>
        <v>0</v>
      </c>
      <c r="F41" s="655" t="s">
        <v>342</v>
      </c>
      <c r="G41" s="656"/>
      <c r="H41" s="656"/>
      <c r="I41" s="656"/>
      <c r="J41" s="656"/>
      <c r="K41" s="656"/>
      <c r="L41" s="657"/>
    </row>
    <row r="42" spans="1:17" s="10" customFormat="1" ht="36" customHeight="1" x14ac:dyDescent="0.25">
      <c r="A42" s="658" t="s">
        <v>152</v>
      </c>
      <c r="B42" s="658"/>
      <c r="C42" s="658"/>
      <c r="D42" s="659"/>
      <c r="E42" s="142">
        <f>+E41*E12*E20*E28</f>
        <v>0</v>
      </c>
      <c r="F42" s="731"/>
      <c r="G42" s="732"/>
      <c r="H42" s="732"/>
      <c r="I42" s="732"/>
      <c r="J42" s="732"/>
      <c r="K42" s="732"/>
      <c r="L42" s="733"/>
      <c r="M42" s="42"/>
      <c r="N42" s="42"/>
      <c r="O42" s="42"/>
      <c r="P42" s="42"/>
      <c r="Q42" s="42"/>
    </row>
    <row r="43" spans="1:17" s="10" customFormat="1" ht="62.25" customHeight="1" x14ac:dyDescent="0.25">
      <c r="A43" s="638" t="s">
        <v>792</v>
      </c>
      <c r="B43" s="638"/>
      <c r="C43" s="638"/>
      <c r="D43" s="638"/>
      <c r="E43" s="638"/>
      <c r="F43" s="42"/>
      <c r="G43" s="42"/>
      <c r="H43" s="58"/>
      <c r="I43" s="42"/>
      <c r="J43" s="58"/>
      <c r="K43" s="42"/>
      <c r="L43" s="42"/>
      <c r="M43" s="42"/>
      <c r="N43" s="42"/>
      <c r="O43" s="42"/>
      <c r="P43" s="42"/>
      <c r="Q43" s="42"/>
    </row>
    <row r="44" spans="1:17" s="10" customFormat="1" ht="27.75" customHeight="1" x14ac:dyDescent="0.25">
      <c r="A44" s="1"/>
      <c r="B44" s="1"/>
      <c r="C44" s="698" t="s">
        <v>343</v>
      </c>
      <c r="D44" s="699"/>
      <c r="E44" s="699"/>
      <c r="F44" s="699"/>
      <c r="G44" s="699"/>
      <c r="H44" s="699"/>
      <c r="I44" s="699"/>
      <c r="J44" s="699"/>
      <c r="K44" s="699"/>
      <c r="L44" s="700"/>
      <c r="M44" s="1"/>
      <c r="N44" s="705" t="s">
        <v>116</v>
      </c>
      <c r="O44" s="469"/>
      <c r="P44" s="469"/>
      <c r="Q44" s="469"/>
    </row>
    <row r="45" spans="1:17" s="10" customFormat="1" ht="27.75" customHeight="1" x14ac:dyDescent="0.25">
      <c r="A45" s="782" t="s">
        <v>344</v>
      </c>
      <c r="B45" s="782"/>
      <c r="C45" s="280" t="s">
        <v>345</v>
      </c>
      <c r="D45" s="281" t="s">
        <v>346</v>
      </c>
      <c r="E45" s="280" t="s">
        <v>347</v>
      </c>
      <c r="F45" s="280" t="s">
        <v>348</v>
      </c>
      <c r="G45" s="280" t="s">
        <v>349</v>
      </c>
      <c r="H45" s="280" t="s">
        <v>350</v>
      </c>
      <c r="I45" s="280" t="s">
        <v>351</v>
      </c>
      <c r="J45" s="280" t="s">
        <v>352</v>
      </c>
      <c r="K45" s="282" t="s">
        <v>353</v>
      </c>
      <c r="L45" s="282" t="s">
        <v>354</v>
      </c>
      <c r="M45" s="277" t="s">
        <v>355</v>
      </c>
      <c r="N45" s="160"/>
      <c r="O45" s="1"/>
      <c r="P45" s="1"/>
      <c r="Q45" s="161"/>
    </row>
    <row r="46" spans="1:17" s="10" customFormat="1" ht="30" customHeight="1" x14ac:dyDescent="0.25">
      <c r="A46" s="701" t="s">
        <v>793</v>
      </c>
      <c r="B46" s="702"/>
      <c r="C46" s="279">
        <v>0</v>
      </c>
      <c r="D46" s="279">
        <v>0</v>
      </c>
      <c r="E46" s="279">
        <v>0</v>
      </c>
      <c r="F46" s="279">
        <v>0</v>
      </c>
      <c r="G46" s="279">
        <v>0</v>
      </c>
      <c r="H46" s="279">
        <v>0</v>
      </c>
      <c r="I46" s="279">
        <v>0</v>
      </c>
      <c r="J46" s="279">
        <v>0</v>
      </c>
      <c r="K46" s="279">
        <v>0</v>
      </c>
      <c r="L46" s="279">
        <v>0</v>
      </c>
      <c r="M46" s="159">
        <f>SUM(C46:L46)</f>
        <v>0</v>
      </c>
      <c r="N46" s="737" t="s">
        <v>356</v>
      </c>
      <c r="O46" s="738"/>
      <c r="P46" s="738"/>
      <c r="Q46" s="739"/>
    </row>
    <row r="47" spans="1:17" s="10" customFormat="1" ht="31.9" customHeight="1" x14ac:dyDescent="0.25">
      <c r="A47" s="702" t="s">
        <v>357</v>
      </c>
      <c r="B47" s="703"/>
      <c r="C47" s="278">
        <f>IF(C46&gt;0,IFERROR(5*E14*E20*E28,0),0)</f>
        <v>0</v>
      </c>
      <c r="D47" s="278">
        <f>IF(D46&gt;0,IFERROR(10*E14*E20*E28,0),0)</f>
        <v>0</v>
      </c>
      <c r="E47" s="278">
        <f>IF(E46&gt;0,IFERROR(20*E14*E20*E28,0),0)</f>
        <v>0</v>
      </c>
      <c r="F47" s="278">
        <f>IF(F46&gt;0,IFERROR(50*E14*E20*E28,0),0)</f>
        <v>0</v>
      </c>
      <c r="G47" s="278">
        <f>IF(G46&gt;0,IFERROR(100*E14*E20*E28,0),0)</f>
        <v>0</v>
      </c>
      <c r="H47" s="278">
        <f>IF(H46&gt;0,IFERROR(250*E14*E20*E28,0),0)</f>
        <v>0</v>
      </c>
      <c r="I47" s="278">
        <f>IF(I46&gt;0,IFERROR(400*E14*E20*E28,0),0)</f>
        <v>0</v>
      </c>
      <c r="J47" s="278">
        <f>IF(J46&gt;0,IFERROR(600*E14*E20*E28,0),0)</f>
        <v>0</v>
      </c>
      <c r="K47" s="278">
        <f>IF(K46&gt;0,IFERROR(1000*E14*E20*E28,0),0)</f>
        <v>0</v>
      </c>
      <c r="L47" s="278">
        <f>IF(L46&gt;0,IFERROR(1500*E14*E20*E28,0),0)</f>
        <v>0</v>
      </c>
      <c r="M47" s="1"/>
      <c r="N47" s="1"/>
      <c r="O47" s="1"/>
      <c r="P47" s="1"/>
      <c r="Q47" s="1"/>
    </row>
    <row r="48" spans="1:17" s="10" customFormat="1" ht="27.75" customHeight="1" x14ac:dyDescent="0.25">
      <c r="A48" s="701" t="s">
        <v>358</v>
      </c>
      <c r="B48" s="704"/>
      <c r="C48" s="29">
        <f>IFERROR(C46*C47,0)</f>
        <v>0</v>
      </c>
      <c r="D48" s="29">
        <f>IFERROR(D46*D47,0)</f>
        <v>0</v>
      </c>
      <c r="E48" s="29">
        <f t="shared" ref="E48:L48" si="0">IFERROR(E46*E47,0)</f>
        <v>0</v>
      </c>
      <c r="F48" s="29">
        <f t="shared" si="0"/>
        <v>0</v>
      </c>
      <c r="G48" s="29">
        <f t="shared" si="0"/>
        <v>0</v>
      </c>
      <c r="H48" s="29">
        <f t="shared" si="0"/>
        <v>0</v>
      </c>
      <c r="I48" s="29">
        <f t="shared" si="0"/>
        <v>0</v>
      </c>
      <c r="J48" s="29">
        <f t="shared" si="0"/>
        <v>0</v>
      </c>
      <c r="K48" s="29">
        <f t="shared" si="0"/>
        <v>0</v>
      </c>
      <c r="L48" s="29">
        <f t="shared" si="0"/>
        <v>0</v>
      </c>
      <c r="M48" s="27">
        <f>SUM(C48:L48)</f>
        <v>0</v>
      </c>
      <c r="N48" s="6"/>
      <c r="O48" s="1"/>
      <c r="P48" s="1"/>
      <c r="Q48" s="1"/>
    </row>
    <row r="49" spans="1:17" s="10" customFormat="1" ht="30.75" customHeight="1" x14ac:dyDescent="0.25">
      <c r="A49" s="701" t="s">
        <v>359</v>
      </c>
      <c r="B49" s="704"/>
      <c r="C49" s="91"/>
      <c r="D49" s="91"/>
      <c r="E49" s="91"/>
      <c r="F49" s="91"/>
      <c r="G49" s="91"/>
      <c r="H49" s="91"/>
      <c r="I49" s="91"/>
      <c r="J49" s="91"/>
      <c r="K49" s="91"/>
      <c r="L49" s="91"/>
      <c r="M49" s="92">
        <f>+M48-(E12*E20*E28)</f>
        <v>0</v>
      </c>
      <c r="N49" s="11"/>
      <c r="P49" s="1"/>
      <c r="Q49" s="1"/>
    </row>
    <row r="50" spans="1:17" s="10" customFormat="1" ht="30.75" customHeight="1" x14ac:dyDescent="0.25">
      <c r="A50" s="701" t="s">
        <v>360</v>
      </c>
      <c r="B50" s="704"/>
      <c r="C50" s="87">
        <f>+IF(C46&gt;0,C47-($M$51*C47),0)</f>
        <v>0</v>
      </c>
      <c r="D50" s="87">
        <f>+IF(D46&gt;0,D47-($M$51*D47),0)</f>
        <v>0</v>
      </c>
      <c r="E50" s="87">
        <f t="shared" ref="E50:L50" si="1">+IF(E46&gt;0,E47-($M$51*E47),0)</f>
        <v>0</v>
      </c>
      <c r="F50" s="87">
        <f>+IF(F46&gt;0,F47-($M$51*F47),0)</f>
        <v>0</v>
      </c>
      <c r="G50" s="87">
        <f>+IF(G46,G47-($M$51*G47),0)</f>
        <v>0</v>
      </c>
      <c r="H50" s="87">
        <f t="shared" si="1"/>
        <v>0</v>
      </c>
      <c r="I50" s="87">
        <f t="shared" si="1"/>
        <v>0</v>
      </c>
      <c r="J50" s="87">
        <f t="shared" si="1"/>
        <v>0</v>
      </c>
      <c r="K50" s="87">
        <f t="shared" si="1"/>
        <v>0</v>
      </c>
      <c r="L50" s="87">
        <f t="shared" si="1"/>
        <v>0</v>
      </c>
      <c r="M50" s="93" t="s">
        <v>361</v>
      </c>
      <c r="N50" s="720" t="s">
        <v>794</v>
      </c>
      <c r="O50" s="721"/>
      <c r="P50" s="721"/>
      <c r="Q50" s="721"/>
    </row>
    <row r="51" spans="1:17" s="10" customFormat="1" ht="30.75" customHeight="1" x14ac:dyDescent="0.25">
      <c r="M51" s="95">
        <f>+IFERROR(M49/M48,0)</f>
        <v>0</v>
      </c>
      <c r="N51" s="276"/>
    </row>
    <row r="52" spans="1:17" ht="15.75" thickBot="1" x14ac:dyDescent="0.3">
      <c r="A52" s="4"/>
      <c r="B52" s="4"/>
      <c r="C52" s="4"/>
      <c r="D52" s="4"/>
      <c r="E52" s="4"/>
      <c r="F52" s="4"/>
      <c r="G52" s="4"/>
      <c r="H52" s="3"/>
    </row>
    <row r="53" spans="1:17" s="10" customFormat="1" ht="27.75" customHeight="1" thickBot="1" x14ac:dyDescent="0.3">
      <c r="A53" s="574" t="s">
        <v>787</v>
      </c>
      <c r="B53" s="575"/>
      <c r="C53" s="575"/>
      <c r="D53" s="576"/>
      <c r="E53" s="186"/>
      <c r="F53" s="186"/>
      <c r="G53" s="186"/>
    </row>
    <row r="54" spans="1:17" s="10" customFormat="1" ht="41.25" customHeight="1" x14ac:dyDescent="0.25">
      <c r="A54" s="583" t="s">
        <v>362</v>
      </c>
      <c r="B54" s="584"/>
      <c r="C54" s="584"/>
      <c r="D54" s="584"/>
      <c r="E54" s="584"/>
      <c r="F54" s="584"/>
      <c r="G54" s="584"/>
      <c r="H54" s="584"/>
      <c r="I54" s="584"/>
      <c r="J54" s="58"/>
      <c r="K54" s="42"/>
      <c r="L54" s="42"/>
      <c r="M54" s="42"/>
      <c r="N54" s="42"/>
      <c r="O54" s="42"/>
      <c r="P54" s="42"/>
      <c r="Q54" s="42"/>
    </row>
    <row r="55" spans="1:17" s="10" customFormat="1" ht="39.75" customHeight="1" x14ac:dyDescent="0.25">
      <c r="A55" s="638" t="s">
        <v>795</v>
      </c>
      <c r="B55" s="638"/>
      <c r="C55" s="638"/>
      <c r="D55" s="638"/>
      <c r="E55" s="638"/>
      <c r="F55" s="42"/>
      <c r="G55" s="42"/>
      <c r="H55" s="58"/>
      <c r="I55" s="42"/>
      <c r="J55" s="12"/>
    </row>
    <row r="56" spans="1:17" s="10" customFormat="1" ht="27.75" customHeight="1" x14ac:dyDescent="0.25">
      <c r="A56" s="170" t="s">
        <v>363</v>
      </c>
      <c r="B56" s="170"/>
      <c r="C56" s="170"/>
      <c r="D56" s="170"/>
      <c r="E56" s="168" t="s">
        <v>65</v>
      </c>
      <c r="F56" s="705" t="s">
        <v>116</v>
      </c>
      <c r="G56" s="469"/>
      <c r="H56" s="469"/>
      <c r="I56" s="469"/>
      <c r="J56" s="469"/>
      <c r="K56" s="469"/>
      <c r="L56" s="469"/>
    </row>
    <row r="57" spans="1:17" s="10" customFormat="1" ht="27.75" customHeight="1" x14ac:dyDescent="0.25">
      <c r="A57" s="520" t="s">
        <v>796</v>
      </c>
      <c r="B57" s="520"/>
      <c r="C57" s="520"/>
      <c r="D57" s="520"/>
      <c r="E57" s="140"/>
      <c r="F57" s="758" t="s">
        <v>364</v>
      </c>
      <c r="G57" s="759"/>
      <c r="H57" s="759"/>
      <c r="I57" s="759"/>
      <c r="J57" s="759"/>
      <c r="K57" s="759"/>
      <c r="L57" s="760"/>
    </row>
    <row r="58" spans="1:17" s="10" customFormat="1" ht="27.75" customHeight="1" x14ac:dyDescent="0.25">
      <c r="A58" s="534" t="s">
        <v>365</v>
      </c>
      <c r="B58" s="535"/>
      <c r="C58" s="535"/>
      <c r="D58" s="535"/>
      <c r="E58" s="140"/>
      <c r="F58" s="758" t="s">
        <v>364</v>
      </c>
      <c r="G58" s="759"/>
      <c r="H58" s="759"/>
      <c r="I58" s="759"/>
      <c r="J58" s="759"/>
      <c r="K58" s="759"/>
      <c r="L58" s="760"/>
    </row>
    <row r="59" spans="1:17" s="10" customFormat="1" ht="27.75" customHeight="1" x14ac:dyDescent="0.25">
      <c r="A59" s="534" t="s">
        <v>366</v>
      </c>
      <c r="B59" s="535"/>
      <c r="C59" s="535"/>
      <c r="D59" s="535"/>
      <c r="E59" s="141">
        <f>+IFERROR(E58/E57,0)</f>
        <v>0</v>
      </c>
      <c r="F59" s="655" t="s">
        <v>367</v>
      </c>
      <c r="G59" s="656"/>
      <c r="H59" s="656"/>
      <c r="I59" s="656"/>
      <c r="J59" s="656"/>
      <c r="K59" s="656"/>
      <c r="L59" s="657"/>
    </row>
    <row r="60" spans="1:17" s="10" customFormat="1" ht="27.75" customHeight="1" x14ac:dyDescent="0.25">
      <c r="A60" s="658" t="s">
        <v>152</v>
      </c>
      <c r="B60" s="658"/>
      <c r="C60" s="658"/>
      <c r="D60" s="659"/>
      <c r="E60" s="142">
        <f>+E59*E12*E20*E29</f>
        <v>0</v>
      </c>
      <c r="F60" s="731"/>
      <c r="G60" s="732"/>
      <c r="H60" s="732"/>
      <c r="I60" s="732"/>
      <c r="J60" s="732"/>
      <c r="K60" s="732"/>
      <c r="L60" s="733"/>
      <c r="M60" s="42"/>
      <c r="N60" s="42"/>
      <c r="O60" s="42"/>
      <c r="P60" s="42"/>
      <c r="Q60" s="42"/>
    </row>
    <row r="61" spans="1:17" x14ac:dyDescent="0.25">
      <c r="A61" s="4"/>
      <c r="B61" s="4"/>
      <c r="C61" s="4"/>
      <c r="D61" s="4"/>
      <c r="E61" s="4"/>
      <c r="F61" s="4"/>
      <c r="G61" s="4"/>
      <c r="H61" s="3"/>
    </row>
    <row r="62" spans="1:17" s="10" customFormat="1" ht="27.75" customHeight="1" x14ac:dyDescent="0.25">
      <c r="A62" s="638" t="s">
        <v>797</v>
      </c>
      <c r="B62" s="638"/>
      <c r="C62" s="638"/>
      <c r="D62" s="638"/>
      <c r="E62" s="638"/>
      <c r="F62" s="42"/>
      <c r="G62" s="42"/>
      <c r="H62" s="58"/>
      <c r="I62" s="42"/>
      <c r="J62" s="58"/>
      <c r="K62" s="42"/>
      <c r="L62" s="42"/>
      <c r="M62" s="42"/>
      <c r="N62" s="42"/>
      <c r="O62" s="42"/>
      <c r="P62" s="42"/>
      <c r="Q62" s="42"/>
    </row>
    <row r="63" spans="1:17" s="10" customFormat="1" ht="36" customHeight="1" x14ac:dyDescent="0.25">
      <c r="A63" s="83"/>
      <c r="B63" s="83"/>
      <c r="C63" s="83"/>
      <c r="D63" s="83"/>
      <c r="E63" s="42"/>
      <c r="F63" s="42"/>
      <c r="G63" s="42"/>
      <c r="H63" s="42"/>
      <c r="I63" s="42"/>
      <c r="J63" s="246"/>
      <c r="K63" s="246"/>
      <c r="L63" s="246"/>
      <c r="M63" s="246"/>
    </row>
    <row r="64" spans="1:17" s="10" customFormat="1" ht="27.75" customHeight="1" x14ac:dyDescent="0.25">
      <c r="A64" s="1"/>
      <c r="B64" s="1"/>
      <c r="C64" s="734" t="s">
        <v>368</v>
      </c>
      <c r="D64" s="735"/>
      <c r="E64" s="735"/>
      <c r="F64" s="735"/>
      <c r="G64" s="735"/>
      <c r="H64" s="735"/>
      <c r="I64" s="735"/>
      <c r="J64" s="735"/>
      <c r="K64" s="735"/>
      <c r="L64" s="736"/>
      <c r="M64" s="1"/>
      <c r="N64" s="705" t="s">
        <v>116</v>
      </c>
      <c r="O64" s="469"/>
      <c r="P64" s="469"/>
      <c r="Q64" s="469"/>
    </row>
    <row r="65" spans="1:17" s="10" customFormat="1" ht="27.75" customHeight="1" x14ac:dyDescent="0.25">
      <c r="A65" s="782" t="s">
        <v>369</v>
      </c>
      <c r="B65" s="783"/>
      <c r="C65" s="283" t="s">
        <v>370</v>
      </c>
      <c r="D65" s="284" t="s">
        <v>371</v>
      </c>
      <c r="E65" s="283" t="s">
        <v>372</v>
      </c>
      <c r="F65" s="283" t="s">
        <v>373</v>
      </c>
      <c r="G65" s="283" t="s">
        <v>374</v>
      </c>
      <c r="H65" s="283" t="s">
        <v>375</v>
      </c>
      <c r="I65" s="283" t="s">
        <v>376</v>
      </c>
      <c r="J65" s="283" t="s">
        <v>377</v>
      </c>
      <c r="K65" s="285" t="s">
        <v>378</v>
      </c>
      <c r="L65" s="285" t="s">
        <v>379</v>
      </c>
      <c r="M65" s="158" t="s">
        <v>355</v>
      </c>
      <c r="N65" s="160"/>
      <c r="O65" s="1"/>
      <c r="P65" s="1"/>
      <c r="Q65" s="161"/>
    </row>
    <row r="66" spans="1:17" s="10" customFormat="1" ht="27.75" customHeight="1" x14ac:dyDescent="0.25">
      <c r="A66" s="701" t="s">
        <v>798</v>
      </c>
      <c r="B66" s="701"/>
      <c r="C66" s="86">
        <v>5</v>
      </c>
      <c r="D66" s="86">
        <v>10</v>
      </c>
      <c r="E66" s="86">
        <v>7</v>
      </c>
      <c r="F66" s="86">
        <v>5</v>
      </c>
      <c r="G66" s="86">
        <v>1</v>
      </c>
      <c r="H66" s="86">
        <v>1</v>
      </c>
      <c r="I66" s="86"/>
      <c r="J66" s="86"/>
      <c r="K66" s="86"/>
      <c r="L66" s="86"/>
      <c r="M66" s="159">
        <f>SUM(C66:L66)</f>
        <v>29</v>
      </c>
      <c r="N66" s="737" t="s">
        <v>356</v>
      </c>
      <c r="O66" s="738"/>
      <c r="P66" s="738"/>
      <c r="Q66" s="739"/>
    </row>
    <row r="67" spans="1:17" s="10" customFormat="1" ht="27.75" customHeight="1" x14ac:dyDescent="0.25">
      <c r="A67" s="702" t="s">
        <v>357</v>
      </c>
      <c r="B67" s="703"/>
      <c r="C67" s="29">
        <f>+IFERROR(IF(C66&gt;0,100*($E$12/$E$7)*$E$20*$E$29,0),0)</f>
        <v>0</v>
      </c>
      <c r="D67" s="29">
        <f>+IFERROR(IF(D66&gt;0,250*($E$12/$E$7)*$E$20*$E$29,0),0)</f>
        <v>0</v>
      </c>
      <c r="E67" s="29">
        <f>+IFERROR(IF(E66&gt;0,500*($E$12/$E$7)*$E$20*$E$29,0),0)</f>
        <v>0</v>
      </c>
      <c r="F67" s="29">
        <f>+IFERROR(IF(F66&gt;0,1000*($E$12/$E$7)*$E$20*$E$29,0),0)</f>
        <v>0</v>
      </c>
      <c r="G67" s="29">
        <f>+IFERROR(IF(G66&gt;0,2000*($E$12/$E$7)*$E$20*$E$29,0),0)</f>
        <v>0</v>
      </c>
      <c r="H67" s="29">
        <f>+IFERROR(IF(H66&gt;0,3000*($E$12/$E$7)*$E$20*$E$29,0),0)</f>
        <v>0</v>
      </c>
      <c r="I67" s="29">
        <f>+IFERROR(IF(I66&gt;0,4000*($E$12/$E$7)*$E$20*$E$29,0),0)</f>
        <v>0</v>
      </c>
      <c r="J67" s="29">
        <f>+IFERROR(IF(J66&gt;0,5000*($E$12/$E$7)*$E$20*$E$29,0),0)</f>
        <v>0</v>
      </c>
      <c r="K67" s="29">
        <f>+IFERROR(IF(K66&gt;0,10000*($E$12/$E$7)*$E$20*$E$29,0),0)</f>
        <v>0</v>
      </c>
      <c r="L67" s="29">
        <f>+IFERROR(IF(L66&gt;0,15000*($E$12/$E$7)*$E$20*$E$29,0),0)</f>
        <v>0</v>
      </c>
      <c r="M67" s="1"/>
      <c r="N67" s="1"/>
      <c r="O67" s="1"/>
      <c r="P67" s="1"/>
      <c r="Q67" s="1"/>
    </row>
    <row r="68" spans="1:17" s="10" customFormat="1" ht="27.75" customHeight="1" x14ac:dyDescent="0.25">
      <c r="A68" s="701" t="s">
        <v>358</v>
      </c>
      <c r="B68" s="704"/>
      <c r="C68" s="29">
        <f>IFERROR(C66*C67,0)</f>
        <v>0</v>
      </c>
      <c r="D68" s="29">
        <f t="shared" ref="D68:L68" si="2">+D66*D67</f>
        <v>0</v>
      </c>
      <c r="E68" s="29">
        <f t="shared" si="2"/>
        <v>0</v>
      </c>
      <c r="F68" s="29">
        <f t="shared" si="2"/>
        <v>0</v>
      </c>
      <c r="G68" s="29">
        <f t="shared" si="2"/>
        <v>0</v>
      </c>
      <c r="H68" s="29">
        <f t="shared" si="2"/>
        <v>0</v>
      </c>
      <c r="I68" s="29">
        <f t="shared" si="2"/>
        <v>0</v>
      </c>
      <c r="J68" s="29">
        <f t="shared" si="2"/>
        <v>0</v>
      </c>
      <c r="K68" s="29">
        <f t="shared" si="2"/>
        <v>0</v>
      </c>
      <c r="L68" s="29">
        <f t="shared" si="2"/>
        <v>0</v>
      </c>
      <c r="M68" s="27">
        <f>SUM(C68:L68)</f>
        <v>0</v>
      </c>
      <c r="N68" s="6"/>
      <c r="O68" s="5"/>
      <c r="P68" s="1"/>
      <c r="Q68" s="1"/>
    </row>
    <row r="69" spans="1:17" s="10" customFormat="1" ht="30.75" customHeight="1" x14ac:dyDescent="0.25">
      <c r="A69" s="701" t="s">
        <v>359</v>
      </c>
      <c r="B69" s="704"/>
      <c r="C69" s="91"/>
      <c r="D69" s="91"/>
      <c r="E69" s="91"/>
      <c r="F69" s="91"/>
      <c r="G69" s="91"/>
      <c r="H69" s="91"/>
      <c r="I69" s="91"/>
      <c r="J69" s="91"/>
      <c r="K69" s="91"/>
      <c r="L69" s="91"/>
      <c r="M69" s="92">
        <f>+M68-(E12*E20*E29)</f>
        <v>0</v>
      </c>
      <c r="N69" s="11"/>
      <c r="P69" s="1"/>
      <c r="Q69" s="1"/>
    </row>
    <row r="70" spans="1:17" s="10" customFormat="1" ht="30.75" customHeight="1" x14ac:dyDescent="0.25">
      <c r="A70" s="701" t="s">
        <v>360</v>
      </c>
      <c r="B70" s="704"/>
      <c r="C70" s="87">
        <f>+IF(C66&gt;0,C67-($M$71*C67),0)</f>
        <v>0</v>
      </c>
      <c r="D70" s="87">
        <f t="shared" ref="D70:L70" si="3">+IF(D66&gt;0,D67-($M$71*D67),0)</f>
        <v>0</v>
      </c>
      <c r="E70" s="87">
        <f t="shared" si="3"/>
        <v>0</v>
      </c>
      <c r="F70" s="87">
        <f t="shared" si="3"/>
        <v>0</v>
      </c>
      <c r="G70" s="87">
        <f t="shared" si="3"/>
        <v>0</v>
      </c>
      <c r="H70" s="87">
        <f t="shared" si="3"/>
        <v>0</v>
      </c>
      <c r="I70" s="87">
        <f t="shared" si="3"/>
        <v>0</v>
      </c>
      <c r="J70" s="87">
        <f t="shared" si="3"/>
        <v>0</v>
      </c>
      <c r="K70" s="87">
        <f t="shared" si="3"/>
        <v>0</v>
      </c>
      <c r="L70" s="87">
        <f t="shared" si="3"/>
        <v>0</v>
      </c>
      <c r="M70" s="286" t="s">
        <v>361</v>
      </c>
      <c r="N70" s="776" t="s">
        <v>380</v>
      </c>
      <c r="O70" s="777"/>
      <c r="P70" s="777"/>
      <c r="Q70" s="778"/>
    </row>
    <row r="71" spans="1:17" s="10" customFormat="1" ht="30.75" customHeight="1" x14ac:dyDescent="0.25">
      <c r="A71" s="73"/>
      <c r="B71" s="73"/>
      <c r="C71" s="73"/>
      <c r="D71" s="73"/>
      <c r="E71" s="73"/>
      <c r="F71" s="73"/>
      <c r="G71" s="73"/>
      <c r="H71" s="73"/>
      <c r="I71" s="73"/>
      <c r="J71" s="73"/>
      <c r="K71" s="73"/>
      <c r="L71" s="73"/>
      <c r="M71" s="95">
        <f>+IFERROR(M69/M68,0)</f>
        <v>0</v>
      </c>
    </row>
    <row r="72" spans="1:17" s="10" customFormat="1" ht="152.25" customHeight="1" thickBot="1" x14ac:dyDescent="0.3">
      <c r="A72" s="621" t="s">
        <v>799</v>
      </c>
      <c r="B72" s="621"/>
      <c r="C72" s="621"/>
      <c r="D72" s="621"/>
      <c r="E72" s="621"/>
      <c r="F72" s="621"/>
      <c r="G72" s="621"/>
      <c r="H72" s="621"/>
      <c r="I72" s="621"/>
      <c r="J72" s="73"/>
      <c r="K72" s="73"/>
      <c r="L72" s="73"/>
      <c r="M72" s="42"/>
    </row>
    <row r="73" spans="1:17" s="10" customFormat="1" ht="31.5" customHeight="1" thickBot="1" x14ac:dyDescent="0.3">
      <c r="A73" s="574" t="s">
        <v>753</v>
      </c>
      <c r="B73" s="575"/>
      <c r="C73" s="575"/>
      <c r="D73" s="576"/>
      <c r="E73" s="77"/>
      <c r="F73" s="722" t="s">
        <v>800</v>
      </c>
      <c r="G73" s="723"/>
      <c r="H73" s="723"/>
      <c r="I73" s="723"/>
      <c r="J73" s="723"/>
      <c r="K73" s="723"/>
      <c r="L73" s="724"/>
    </row>
    <row r="74" spans="1:17" s="10" customFormat="1" ht="31.5" customHeight="1" thickBot="1" x14ac:dyDescent="0.3">
      <c r="A74" s="574" t="s">
        <v>754</v>
      </c>
      <c r="B74" s="575"/>
      <c r="C74" s="575"/>
      <c r="D74" s="576"/>
      <c r="E74" s="77"/>
      <c r="F74" s="725"/>
      <c r="G74" s="726"/>
      <c r="H74" s="726"/>
      <c r="I74" s="726"/>
      <c r="J74" s="726"/>
      <c r="K74" s="726"/>
      <c r="L74" s="727"/>
    </row>
    <row r="75" spans="1:17" s="10" customFormat="1" ht="31.5" customHeight="1" thickBot="1" x14ac:dyDescent="0.3">
      <c r="A75" s="574" t="s">
        <v>755</v>
      </c>
      <c r="B75" s="575"/>
      <c r="C75" s="575"/>
      <c r="D75" s="576"/>
      <c r="E75" s="77"/>
      <c r="F75" s="725"/>
      <c r="G75" s="726"/>
      <c r="H75" s="726"/>
      <c r="I75" s="726"/>
      <c r="J75" s="726"/>
      <c r="K75" s="726"/>
      <c r="L75" s="727"/>
    </row>
    <row r="76" spans="1:17" s="10" customFormat="1" ht="31.5" customHeight="1" x14ac:dyDescent="0.25">
      <c r="A76" s="740" t="s">
        <v>756</v>
      </c>
      <c r="B76" s="741"/>
      <c r="C76" s="741"/>
      <c r="D76" s="742"/>
      <c r="E76" s="78"/>
      <c r="F76" s="728"/>
      <c r="G76" s="729"/>
      <c r="H76" s="729"/>
      <c r="I76" s="729"/>
      <c r="J76" s="729"/>
      <c r="K76" s="729"/>
      <c r="L76" s="730"/>
    </row>
    <row r="77" spans="1:17" s="10" customFormat="1" ht="31.5" customHeight="1" x14ac:dyDescent="0.25">
      <c r="A77" s="520" t="s">
        <v>140</v>
      </c>
      <c r="B77" s="520"/>
      <c r="C77" s="520"/>
      <c r="D77" s="520"/>
      <c r="E77" s="79">
        <f>SUM(E73:E76)</f>
        <v>0</v>
      </c>
      <c r="F77" s="768" t="s">
        <v>219</v>
      </c>
      <c r="G77" s="519"/>
      <c r="H77" s="519"/>
      <c r="I77" s="519"/>
      <c r="J77" s="519"/>
      <c r="K77" s="519"/>
      <c r="L77" s="519"/>
    </row>
    <row r="78" spans="1:17" s="10" customFormat="1" ht="143.25" customHeight="1" x14ac:dyDescent="0.25">
      <c r="A78" s="531" t="s">
        <v>801</v>
      </c>
      <c r="B78" s="531"/>
      <c r="C78" s="531"/>
      <c r="D78" s="531"/>
      <c r="E78" s="531"/>
      <c r="F78" s="531"/>
      <c r="I78" s="73"/>
      <c r="J78" s="73"/>
      <c r="K78" s="73"/>
      <c r="L78" s="73"/>
      <c r="M78" s="42"/>
    </row>
    <row r="79" spans="1:17" s="10" customFormat="1" ht="31.5" customHeight="1" x14ac:dyDescent="0.25">
      <c r="A79" s="644" t="s">
        <v>757</v>
      </c>
      <c r="B79" s="713"/>
      <c r="C79" s="713"/>
      <c r="D79" s="713"/>
      <c r="E79" s="713"/>
      <c r="F79" s="713"/>
      <c r="G79" s="713"/>
      <c r="H79" s="713"/>
      <c r="I79" s="713"/>
      <c r="J79" s="12"/>
    </row>
    <row r="80" spans="1:17" s="10" customFormat="1" ht="56.25" customHeight="1" x14ac:dyDescent="0.25">
      <c r="A80" s="568" t="s">
        <v>382</v>
      </c>
      <c r="B80" s="569"/>
      <c r="C80" s="569"/>
      <c r="D80" s="569"/>
      <c r="E80" s="569"/>
      <c r="F80" s="569"/>
      <c r="G80" s="569"/>
      <c r="H80" s="569"/>
      <c r="I80" s="569"/>
      <c r="J80" s="12"/>
    </row>
    <row r="81" spans="1:12" s="10" customFormat="1" ht="30" x14ac:dyDescent="0.25">
      <c r="A81" s="340" t="s">
        <v>383</v>
      </c>
      <c r="B81" s="341"/>
      <c r="C81" s="341"/>
      <c r="D81" s="341"/>
      <c r="E81" s="168" t="s">
        <v>65</v>
      </c>
      <c r="F81" s="705" t="s">
        <v>384</v>
      </c>
      <c r="G81" s="469"/>
      <c r="H81" s="469"/>
      <c r="I81" s="469"/>
      <c r="J81" s="469"/>
      <c r="K81" s="469"/>
      <c r="L81" s="469"/>
    </row>
    <row r="82" spans="1:12" s="42" customFormat="1" ht="30.75" customHeight="1" x14ac:dyDescent="0.25">
      <c r="A82" s="696" t="s">
        <v>385</v>
      </c>
      <c r="B82" s="696"/>
      <c r="C82" s="696"/>
      <c r="D82" s="696"/>
      <c r="E82" s="149"/>
      <c r="F82" s="647" t="s">
        <v>224</v>
      </c>
      <c r="G82" s="648"/>
      <c r="H82" s="648"/>
      <c r="I82" s="648"/>
      <c r="J82" s="648"/>
      <c r="K82" s="648"/>
      <c r="L82" s="649"/>
    </row>
    <row r="83" spans="1:12" s="42" customFormat="1" ht="30.75" customHeight="1" x14ac:dyDescent="0.25">
      <c r="A83" s="696" t="s">
        <v>386</v>
      </c>
      <c r="B83" s="696"/>
      <c r="C83" s="696"/>
      <c r="D83" s="696"/>
      <c r="E83" s="149"/>
      <c r="F83" s="647" t="s">
        <v>224</v>
      </c>
      <c r="G83" s="648"/>
      <c r="H83" s="648"/>
      <c r="I83" s="648"/>
      <c r="J83" s="648"/>
      <c r="K83" s="648"/>
      <c r="L83" s="649"/>
    </row>
    <row r="84" spans="1:12" s="42" customFormat="1" ht="30.75" customHeight="1" x14ac:dyDescent="0.25">
      <c r="A84" s="696" t="s">
        <v>387</v>
      </c>
      <c r="B84" s="696"/>
      <c r="C84" s="696"/>
      <c r="D84" s="696"/>
      <c r="E84" s="148">
        <f>+IFERROR(E83/E82,0)</f>
        <v>0</v>
      </c>
      <c r="F84" s="570" t="s">
        <v>388</v>
      </c>
      <c r="G84" s="571"/>
      <c r="H84" s="571"/>
      <c r="I84" s="571"/>
      <c r="J84" s="571"/>
      <c r="K84" s="571"/>
      <c r="L84" s="572"/>
    </row>
    <row r="85" spans="1:12" s="10" customFormat="1" ht="30.75" customHeight="1" x14ac:dyDescent="0.25">
      <c r="A85" s="658" t="s">
        <v>152</v>
      </c>
      <c r="B85" s="658"/>
      <c r="C85" s="658"/>
      <c r="D85" s="659"/>
      <c r="E85" s="81">
        <f>+E84*E12*E21</f>
        <v>0</v>
      </c>
      <c r="F85" s="42"/>
      <c r="H85" s="12"/>
    </row>
    <row r="86" spans="1:12" s="10" customFormat="1" ht="30.75" customHeight="1" x14ac:dyDescent="0.25">
      <c r="A86" s="70"/>
      <c r="B86" s="70"/>
      <c r="C86" s="70"/>
      <c r="D86" s="70"/>
      <c r="E86" s="71"/>
      <c r="F86" s="42"/>
      <c r="H86" s="12"/>
    </row>
    <row r="87" spans="1:12" s="10" customFormat="1" ht="27.75" customHeight="1" x14ac:dyDescent="0.25">
      <c r="A87" s="644" t="s">
        <v>759</v>
      </c>
      <c r="B87" s="713"/>
      <c r="C87" s="713"/>
      <c r="D87" s="713"/>
      <c r="E87" s="713"/>
      <c r="F87" s="713"/>
      <c r="G87" s="713"/>
      <c r="H87" s="713"/>
      <c r="I87" s="713"/>
      <c r="J87" s="12"/>
    </row>
    <row r="88" spans="1:12" s="42" customFormat="1" ht="51" customHeight="1" x14ac:dyDescent="0.25">
      <c r="A88" s="568" t="s">
        <v>389</v>
      </c>
      <c r="B88" s="569"/>
      <c r="C88" s="569"/>
      <c r="D88" s="569"/>
      <c r="E88" s="569"/>
      <c r="F88" s="569"/>
      <c r="G88" s="569"/>
      <c r="H88" s="569"/>
      <c r="I88" s="569"/>
      <c r="J88" s="58"/>
    </row>
    <row r="89" spans="1:12" s="10" customFormat="1" ht="30" x14ac:dyDescent="0.25">
      <c r="A89" s="69" t="s">
        <v>390</v>
      </c>
      <c r="B89" s="69"/>
      <c r="C89" s="69"/>
      <c r="D89" s="69"/>
      <c r="E89" s="168" t="s">
        <v>65</v>
      </c>
      <c r="F89" s="705" t="s">
        <v>391</v>
      </c>
      <c r="G89" s="469"/>
      <c r="H89" s="469"/>
      <c r="I89" s="469"/>
      <c r="J89" s="469"/>
      <c r="K89" s="469"/>
      <c r="L89" s="469"/>
    </row>
    <row r="90" spans="1:12" s="50" customFormat="1" ht="29.25" customHeight="1" x14ac:dyDescent="0.25">
      <c r="A90" s="696" t="s">
        <v>392</v>
      </c>
      <c r="B90" s="696"/>
      <c r="C90" s="696"/>
      <c r="D90" s="696"/>
      <c r="E90" s="147">
        <f>+E82/0.2</f>
        <v>0</v>
      </c>
      <c r="F90" s="647" t="s">
        <v>224</v>
      </c>
      <c r="G90" s="648"/>
      <c r="H90" s="648"/>
      <c r="I90" s="648"/>
      <c r="J90" s="648"/>
      <c r="K90" s="648"/>
      <c r="L90" s="649"/>
    </row>
    <row r="91" spans="1:12" s="50" customFormat="1" ht="29.25" customHeight="1" x14ac:dyDescent="0.25">
      <c r="A91" s="719" t="s">
        <v>393</v>
      </c>
      <c r="B91" s="719"/>
      <c r="C91" s="719"/>
      <c r="D91" s="719"/>
      <c r="E91" s="147"/>
      <c r="F91" s="647" t="s">
        <v>224</v>
      </c>
      <c r="G91" s="648"/>
      <c r="H91" s="648"/>
      <c r="I91" s="648"/>
      <c r="J91" s="648"/>
      <c r="K91" s="648"/>
      <c r="L91" s="649"/>
    </row>
    <row r="92" spans="1:12" s="42" customFormat="1" ht="30.75" customHeight="1" x14ac:dyDescent="0.25">
      <c r="A92" s="696" t="s">
        <v>394</v>
      </c>
      <c r="B92" s="696"/>
      <c r="C92" s="696"/>
      <c r="D92" s="696"/>
      <c r="E92" s="162">
        <f>+IFERROR(E91/E90,0)</f>
        <v>0</v>
      </c>
      <c r="F92" s="570" t="s">
        <v>395</v>
      </c>
      <c r="G92" s="571"/>
      <c r="H92" s="571"/>
      <c r="I92" s="571"/>
      <c r="J92" s="571"/>
      <c r="K92" s="571"/>
      <c r="L92" s="572"/>
    </row>
    <row r="93" spans="1:12" s="10" customFormat="1" ht="30" customHeight="1" x14ac:dyDescent="0.25">
      <c r="A93" s="658" t="s">
        <v>152</v>
      </c>
      <c r="B93" s="658"/>
      <c r="C93" s="658"/>
      <c r="D93" s="659"/>
      <c r="E93" s="81">
        <f>+E92*E12*E21</f>
        <v>0</v>
      </c>
      <c r="F93" s="42"/>
      <c r="H93" s="12"/>
    </row>
    <row r="94" spans="1:12" s="10" customFormat="1" ht="30" customHeight="1" x14ac:dyDescent="0.25">
      <c r="A94" s="70"/>
      <c r="B94" s="70"/>
      <c r="C94" s="70"/>
      <c r="D94" s="70"/>
      <c r="E94" s="71"/>
      <c r="F94" s="42"/>
      <c r="H94" s="12"/>
    </row>
    <row r="95" spans="1:12" s="10" customFormat="1" ht="30" customHeight="1" x14ac:dyDescent="0.25">
      <c r="A95" s="644" t="s">
        <v>396</v>
      </c>
      <c r="B95" s="713"/>
      <c r="C95" s="713"/>
      <c r="D95" s="713"/>
      <c r="E95" s="713"/>
      <c r="F95" s="713"/>
      <c r="G95" s="713"/>
      <c r="H95" s="713"/>
      <c r="I95" s="713"/>
    </row>
    <row r="96" spans="1:12" s="10" customFormat="1" ht="47.25" customHeight="1" x14ac:dyDescent="0.25">
      <c r="A96" s="568" t="s">
        <v>397</v>
      </c>
      <c r="B96" s="569"/>
      <c r="C96" s="569"/>
      <c r="D96" s="569"/>
      <c r="E96" s="569"/>
      <c r="F96" s="569"/>
      <c r="G96" s="569"/>
      <c r="H96" s="569"/>
      <c r="I96" s="569"/>
    </row>
    <row r="97" spans="1:14" s="10" customFormat="1" x14ac:dyDescent="0.25">
      <c r="A97" s="714" t="s">
        <v>398</v>
      </c>
      <c r="B97" s="714"/>
      <c r="C97" s="714"/>
      <c r="D97" s="714"/>
      <c r="E97" s="714"/>
      <c r="F97" s="714"/>
      <c r="G97" s="714"/>
      <c r="H97" s="714"/>
      <c r="I97" s="714"/>
      <c r="J97" s="714"/>
      <c r="K97" s="714"/>
      <c r="L97" s="714"/>
      <c r="M97" s="714"/>
    </row>
    <row r="98" spans="1:14" s="10" customFormat="1" ht="83.25" customHeight="1" x14ac:dyDescent="0.25">
      <c r="A98" s="83"/>
      <c r="B98" s="83"/>
      <c r="C98" s="83"/>
      <c r="D98" s="83"/>
      <c r="E98" s="581" t="s">
        <v>399</v>
      </c>
      <c r="F98" s="581"/>
      <c r="G98" s="190"/>
      <c r="H98" s="567" t="s">
        <v>165</v>
      </c>
      <c r="I98" s="567"/>
      <c r="J98" s="246"/>
      <c r="K98" s="246"/>
      <c r="L98" s="246"/>
      <c r="M98" s="246"/>
    </row>
    <row r="99" spans="1:14" s="10" customFormat="1" ht="45" customHeight="1" x14ac:dyDescent="0.25">
      <c r="A99" s="715" t="s">
        <v>400</v>
      </c>
      <c r="B99" s="716"/>
      <c r="C99" s="716"/>
      <c r="D99" s="716"/>
      <c r="E99" s="717"/>
      <c r="F99" s="67" t="s">
        <v>401</v>
      </c>
      <c r="G99" s="66" t="s">
        <v>169</v>
      </c>
      <c r="H99" s="556" t="s">
        <v>402</v>
      </c>
      <c r="I99" s="718"/>
      <c r="J99" s="628" t="s">
        <v>171</v>
      </c>
      <c r="K99" s="628"/>
      <c r="L99" s="665" t="s">
        <v>172</v>
      </c>
      <c r="M99" s="665"/>
    </row>
    <row r="100" spans="1:14" s="10" customFormat="1" x14ac:dyDescent="0.25">
      <c r="A100" s="696" t="s">
        <v>403</v>
      </c>
      <c r="B100" s="696"/>
      <c r="C100" s="696"/>
      <c r="D100" s="696"/>
      <c r="E100" s="61" t="s">
        <v>243</v>
      </c>
      <c r="F100" s="62">
        <v>0.7</v>
      </c>
      <c r="G100" s="63">
        <f>+F100*$E$13*$E$21</f>
        <v>0</v>
      </c>
      <c r="H100" s="540"/>
      <c r="I100" s="540"/>
      <c r="J100" s="541">
        <f>+G100*H100</f>
        <v>0</v>
      </c>
      <c r="K100" s="541"/>
      <c r="L100" s="639">
        <f>+IF(H100&gt;0,G100-($K$110*G100),0)</f>
        <v>0</v>
      </c>
      <c r="M100" s="639"/>
    </row>
    <row r="101" spans="1:14" s="10" customFormat="1" x14ac:dyDescent="0.25">
      <c r="A101" s="696" t="s">
        <v>762</v>
      </c>
      <c r="B101" s="696"/>
      <c r="C101" s="696"/>
      <c r="D101" s="696"/>
      <c r="E101" s="61" t="s">
        <v>245</v>
      </c>
      <c r="F101" s="62">
        <v>1</v>
      </c>
      <c r="G101" s="63">
        <f t="shared" ref="G101:G107" si="4">+F101*$E$13*$E$21</f>
        <v>0</v>
      </c>
      <c r="H101" s="540"/>
      <c r="I101" s="540"/>
      <c r="J101" s="541">
        <f t="shared" ref="J101:J107" si="5">+G101*H101</f>
        <v>0</v>
      </c>
      <c r="K101" s="541"/>
      <c r="L101" s="639">
        <f t="shared" ref="L101:L107" si="6">+IF(H101&gt;0,G101-($K$110*G101),0)</f>
        <v>0</v>
      </c>
      <c r="M101" s="639"/>
    </row>
    <row r="102" spans="1:14" s="10" customFormat="1" x14ac:dyDescent="0.25">
      <c r="A102" s="696" t="s">
        <v>763</v>
      </c>
      <c r="B102" s="696"/>
      <c r="C102" s="696"/>
      <c r="D102" s="696"/>
      <c r="E102" s="61" t="s">
        <v>404</v>
      </c>
      <c r="F102" s="62">
        <v>1.5</v>
      </c>
      <c r="G102" s="63">
        <f t="shared" si="4"/>
        <v>0</v>
      </c>
      <c r="H102" s="540"/>
      <c r="I102" s="540"/>
      <c r="J102" s="541">
        <f t="shared" si="5"/>
        <v>0</v>
      </c>
      <c r="K102" s="541"/>
      <c r="L102" s="639">
        <f t="shared" si="6"/>
        <v>0</v>
      </c>
      <c r="M102" s="639"/>
    </row>
    <row r="103" spans="1:14" s="10" customFormat="1" x14ac:dyDescent="0.25">
      <c r="A103" s="696" t="s">
        <v>764</v>
      </c>
      <c r="B103" s="696"/>
      <c r="C103" s="696"/>
      <c r="D103" s="696"/>
      <c r="E103" s="61" t="s">
        <v>405</v>
      </c>
      <c r="F103" s="62">
        <v>3</v>
      </c>
      <c r="G103" s="63">
        <f t="shared" si="4"/>
        <v>0</v>
      </c>
      <c r="H103" s="540"/>
      <c r="I103" s="540"/>
      <c r="J103" s="541">
        <f t="shared" si="5"/>
        <v>0</v>
      </c>
      <c r="K103" s="541"/>
      <c r="L103" s="639">
        <f t="shared" si="6"/>
        <v>0</v>
      </c>
      <c r="M103" s="639"/>
    </row>
    <row r="104" spans="1:14" s="10" customFormat="1" x14ac:dyDescent="0.25">
      <c r="A104" s="696" t="s">
        <v>765</v>
      </c>
      <c r="B104" s="696"/>
      <c r="C104" s="696"/>
      <c r="D104" s="696"/>
      <c r="E104" s="61" t="s">
        <v>406</v>
      </c>
      <c r="F104" s="62">
        <v>6</v>
      </c>
      <c r="G104" s="63">
        <f t="shared" si="4"/>
        <v>0</v>
      </c>
      <c r="H104" s="540"/>
      <c r="I104" s="540"/>
      <c r="J104" s="541">
        <f t="shared" si="5"/>
        <v>0</v>
      </c>
      <c r="K104" s="541"/>
      <c r="L104" s="639">
        <f t="shared" si="6"/>
        <v>0</v>
      </c>
      <c r="M104" s="639"/>
    </row>
    <row r="105" spans="1:14" s="10" customFormat="1" x14ac:dyDescent="0.25">
      <c r="A105" s="696" t="s">
        <v>766</v>
      </c>
      <c r="B105" s="696"/>
      <c r="C105" s="696"/>
      <c r="D105" s="696"/>
      <c r="E105" s="61" t="s">
        <v>407</v>
      </c>
      <c r="F105" s="62">
        <v>9</v>
      </c>
      <c r="G105" s="63">
        <f t="shared" si="4"/>
        <v>0</v>
      </c>
      <c r="H105" s="540"/>
      <c r="I105" s="540"/>
      <c r="J105" s="541">
        <f t="shared" si="5"/>
        <v>0</v>
      </c>
      <c r="K105" s="541"/>
      <c r="L105" s="639">
        <f t="shared" si="6"/>
        <v>0</v>
      </c>
      <c r="M105" s="639"/>
    </row>
    <row r="106" spans="1:14" s="10" customFormat="1" x14ac:dyDescent="0.25">
      <c r="A106" s="696" t="s">
        <v>767</v>
      </c>
      <c r="B106" s="696"/>
      <c r="C106" s="696"/>
      <c r="D106" s="696"/>
      <c r="E106" s="61" t="s">
        <v>408</v>
      </c>
      <c r="F106" s="62">
        <v>25</v>
      </c>
      <c r="G106" s="63">
        <f t="shared" si="4"/>
        <v>0</v>
      </c>
      <c r="H106" s="540"/>
      <c r="I106" s="540"/>
      <c r="J106" s="541">
        <f t="shared" si="5"/>
        <v>0</v>
      </c>
      <c r="K106" s="541"/>
      <c r="L106" s="639">
        <f t="shared" si="6"/>
        <v>0</v>
      </c>
      <c r="M106" s="639"/>
    </row>
    <row r="107" spans="1:14" s="10" customFormat="1" x14ac:dyDescent="0.25">
      <c r="A107" s="696" t="s">
        <v>768</v>
      </c>
      <c r="B107" s="696"/>
      <c r="C107" s="696"/>
      <c r="D107" s="696"/>
      <c r="E107" s="61" t="s">
        <v>409</v>
      </c>
      <c r="F107" s="62">
        <v>30</v>
      </c>
      <c r="G107" s="63">
        <f t="shared" si="4"/>
        <v>0</v>
      </c>
      <c r="H107" s="540"/>
      <c r="I107" s="540"/>
      <c r="J107" s="541">
        <f t="shared" si="5"/>
        <v>0</v>
      </c>
      <c r="K107" s="541"/>
      <c r="L107" s="639">
        <f t="shared" si="6"/>
        <v>0</v>
      </c>
      <c r="M107" s="639"/>
    </row>
    <row r="108" spans="1:14" s="10" customFormat="1" x14ac:dyDescent="0.25">
      <c r="H108" s="10">
        <f>SUM(H100:I107)</f>
        <v>0</v>
      </c>
      <c r="I108" s="36" t="s">
        <v>182</v>
      </c>
      <c r="J108" s="560">
        <f>SUM(J100:K107)</f>
        <v>0</v>
      </c>
      <c r="K108" s="561"/>
      <c r="M108" s="37"/>
      <c r="N108" s="38"/>
    </row>
    <row r="109" spans="1:14" s="10" customFormat="1" x14ac:dyDescent="0.25">
      <c r="G109" s="562" t="s">
        <v>183</v>
      </c>
      <c r="H109" s="562"/>
      <c r="I109" s="55" t="s">
        <v>184</v>
      </c>
      <c r="J109" s="563">
        <f>+J108-(E12*E21)</f>
        <v>0</v>
      </c>
      <c r="K109" s="564"/>
    </row>
    <row r="110" spans="1:14" s="10" customFormat="1" x14ac:dyDescent="0.25">
      <c r="G110" s="562" t="s">
        <v>185</v>
      </c>
      <c r="H110" s="562"/>
      <c r="I110" s="56" t="s">
        <v>186</v>
      </c>
      <c r="J110" s="39"/>
      <c r="K110" s="214">
        <f>+IFERROR(J109/J108,0)</f>
        <v>0</v>
      </c>
    </row>
    <row r="111" spans="1:14" s="10" customFormat="1" x14ac:dyDescent="0.25">
      <c r="H111" s="12"/>
    </row>
    <row r="112" spans="1:14" s="10" customFormat="1" ht="30" customHeight="1" x14ac:dyDescent="0.25">
      <c r="A112" s="644" t="s">
        <v>802</v>
      </c>
      <c r="B112" s="713"/>
      <c r="C112" s="713"/>
      <c r="D112" s="713"/>
      <c r="E112" s="713"/>
      <c r="F112" s="713"/>
      <c r="G112" s="713"/>
      <c r="H112" s="713"/>
      <c r="I112" s="713"/>
      <c r="J112" s="12"/>
    </row>
    <row r="113" spans="1:13" s="42" customFormat="1" ht="48.75" customHeight="1" x14ac:dyDescent="0.25">
      <c r="A113" s="568" t="s">
        <v>410</v>
      </c>
      <c r="B113" s="569"/>
      <c r="C113" s="569"/>
      <c r="D113" s="569"/>
      <c r="E113" s="569"/>
      <c r="F113" s="569"/>
      <c r="G113" s="569"/>
      <c r="H113" s="569"/>
      <c r="I113" s="569"/>
      <c r="J113" s="58"/>
    </row>
    <row r="114" spans="1:13" s="10" customFormat="1" ht="42.75" customHeight="1" x14ac:dyDescent="0.25">
      <c r="A114" s="638" t="s">
        <v>803</v>
      </c>
      <c r="B114" s="638"/>
      <c r="C114" s="638"/>
      <c r="D114" s="638"/>
      <c r="E114" s="638"/>
      <c r="F114" s="638"/>
      <c r="G114" s="638"/>
      <c r="H114" s="12"/>
      <c r="J114" s="12"/>
    </row>
    <row r="115" spans="1:13" s="10" customFormat="1" ht="30" customHeight="1" x14ac:dyDescent="0.25">
      <c r="A115" s="710" t="s">
        <v>411</v>
      </c>
      <c r="B115" s="710"/>
      <c r="C115" s="710"/>
      <c r="D115" s="710"/>
      <c r="E115" s="168" t="s">
        <v>65</v>
      </c>
      <c r="F115" s="705" t="s">
        <v>116</v>
      </c>
      <c r="G115" s="469"/>
      <c r="H115" s="469"/>
      <c r="I115" s="469"/>
      <c r="J115" s="469"/>
      <c r="K115" s="469"/>
      <c r="L115" s="469"/>
    </row>
    <row r="116" spans="1:13" s="42" customFormat="1" ht="33.75" customHeight="1" x14ac:dyDescent="0.25">
      <c r="A116" s="696" t="s">
        <v>412</v>
      </c>
      <c r="B116" s="696"/>
      <c r="C116" s="696"/>
      <c r="D116" s="450"/>
      <c r="E116" s="151"/>
      <c r="F116" s="647" t="s">
        <v>249</v>
      </c>
      <c r="G116" s="648"/>
      <c r="H116" s="648"/>
      <c r="I116" s="648"/>
      <c r="J116" s="648"/>
      <c r="K116" s="648"/>
      <c r="L116" s="649"/>
    </row>
    <row r="117" spans="1:13" s="42" customFormat="1" ht="33.75" customHeight="1" x14ac:dyDescent="0.25">
      <c r="A117" s="696" t="s">
        <v>250</v>
      </c>
      <c r="B117" s="696"/>
      <c r="C117" s="696"/>
      <c r="D117" s="450"/>
      <c r="E117" s="151"/>
      <c r="F117" s="647" t="s">
        <v>251</v>
      </c>
      <c r="G117" s="648"/>
      <c r="H117" s="648"/>
      <c r="I117" s="648"/>
      <c r="J117" s="648"/>
      <c r="K117" s="648"/>
      <c r="L117" s="649"/>
    </row>
    <row r="118" spans="1:13" s="42" customFormat="1" ht="33.75" customHeight="1" x14ac:dyDescent="0.25">
      <c r="A118" s="450" t="s">
        <v>252</v>
      </c>
      <c r="B118" s="609"/>
      <c r="C118" s="609"/>
      <c r="D118" s="451"/>
      <c r="E118" s="152">
        <f>+IFERROR(E116/E117,0)</f>
        <v>0</v>
      </c>
      <c r="F118" s="647" t="s">
        <v>413</v>
      </c>
      <c r="G118" s="648"/>
      <c r="H118" s="648"/>
      <c r="I118" s="648"/>
      <c r="J118" s="648"/>
      <c r="K118" s="648"/>
      <c r="L118" s="649"/>
    </row>
    <row r="119" spans="1:13" s="42" customFormat="1" ht="33.75" customHeight="1" x14ac:dyDescent="0.25">
      <c r="A119" s="450" t="s">
        <v>254</v>
      </c>
      <c r="B119" s="609"/>
      <c r="C119" s="609"/>
      <c r="D119" s="451"/>
      <c r="E119" s="140"/>
      <c r="F119" s="647" t="s">
        <v>249</v>
      </c>
      <c r="G119" s="648"/>
      <c r="H119" s="648"/>
      <c r="I119" s="648"/>
      <c r="J119" s="648"/>
      <c r="K119" s="648"/>
      <c r="L119" s="649"/>
    </row>
    <row r="120" spans="1:13" s="42" customFormat="1" ht="33.75" customHeight="1" x14ac:dyDescent="0.25">
      <c r="A120" s="450" t="s">
        <v>255</v>
      </c>
      <c r="B120" s="609"/>
      <c r="C120" s="609"/>
      <c r="D120" s="451"/>
      <c r="E120" s="139">
        <f>+(E119/1000)*E117</f>
        <v>0</v>
      </c>
      <c r="F120" s="570" t="s">
        <v>414</v>
      </c>
      <c r="G120" s="571"/>
      <c r="H120" s="571"/>
      <c r="I120" s="571"/>
      <c r="J120" s="571"/>
      <c r="K120" s="571"/>
      <c r="L120" s="572"/>
    </row>
    <row r="121" spans="1:13" s="42" customFormat="1" ht="75" customHeight="1" x14ac:dyDescent="0.25">
      <c r="A121" s="696" t="s">
        <v>415</v>
      </c>
      <c r="B121" s="696"/>
      <c r="C121" s="696"/>
      <c r="D121" s="450"/>
      <c r="E121" s="151"/>
      <c r="F121" s="647" t="s">
        <v>416</v>
      </c>
      <c r="G121" s="648"/>
      <c r="H121" s="648"/>
      <c r="I121" s="648"/>
      <c r="J121" s="648"/>
      <c r="K121" s="648"/>
      <c r="L121" s="649"/>
    </row>
    <row r="122" spans="1:13" s="10" customFormat="1" ht="26.25" customHeight="1" x14ac:dyDescent="0.25">
      <c r="A122" s="658" t="s">
        <v>152</v>
      </c>
      <c r="B122" s="658"/>
      <c r="C122" s="658"/>
      <c r="D122" s="659"/>
      <c r="E122" s="81">
        <f>+IFERROR((E121/E118)*E12*E21,0)</f>
        <v>0</v>
      </c>
      <c r="H122" s="12"/>
    </row>
    <row r="123" spans="1:13" s="10" customFormat="1" ht="53.25" customHeight="1" x14ac:dyDescent="0.25">
      <c r="A123" s="638" t="s">
        <v>804</v>
      </c>
      <c r="B123" s="638"/>
      <c r="C123" s="638"/>
      <c r="D123" s="638"/>
      <c r="E123" s="42"/>
      <c r="H123" s="12"/>
    </row>
    <row r="124" spans="1:13" s="10" customFormat="1" ht="31.5" customHeight="1" x14ac:dyDescent="0.25">
      <c r="A124" s="711" t="s">
        <v>417</v>
      </c>
      <c r="B124" s="711"/>
      <c r="C124" s="711"/>
      <c r="D124" s="711"/>
      <c r="E124" s="168" t="s">
        <v>65</v>
      </c>
      <c r="F124" s="705" t="s">
        <v>116</v>
      </c>
      <c r="G124" s="469"/>
      <c r="H124" s="469"/>
      <c r="I124" s="469"/>
      <c r="J124" s="469"/>
      <c r="K124" s="469"/>
      <c r="L124" s="469"/>
    </row>
    <row r="125" spans="1:13" s="10" customFormat="1" ht="34.5" customHeight="1" x14ac:dyDescent="0.25">
      <c r="A125" s="696" t="s">
        <v>250</v>
      </c>
      <c r="B125" s="696"/>
      <c r="C125" s="696"/>
      <c r="D125" s="450"/>
      <c r="E125" s="57"/>
      <c r="F125" s="647" t="s">
        <v>251</v>
      </c>
      <c r="G125" s="648"/>
      <c r="H125" s="648"/>
      <c r="I125" s="648"/>
      <c r="J125" s="648"/>
      <c r="K125" s="648"/>
      <c r="L125" s="649"/>
    </row>
    <row r="126" spans="1:13" s="10" customFormat="1" ht="34.5" customHeight="1" x14ac:dyDescent="0.25">
      <c r="A126" s="696" t="s">
        <v>418</v>
      </c>
      <c r="B126" s="696"/>
      <c r="C126" s="696"/>
      <c r="D126" s="450"/>
      <c r="E126" s="68"/>
      <c r="F126" s="647" t="s">
        <v>224</v>
      </c>
      <c r="G126" s="648"/>
      <c r="H126" s="648"/>
      <c r="I126" s="648"/>
      <c r="J126" s="648"/>
      <c r="K126" s="648"/>
      <c r="L126" s="649"/>
    </row>
    <row r="127" spans="1:13" s="10" customFormat="1" ht="107.25" customHeight="1" x14ac:dyDescent="0.25">
      <c r="A127" s="83"/>
      <c r="B127" s="83"/>
      <c r="C127" s="83"/>
      <c r="D127" s="83"/>
      <c r="E127" s="581" t="s">
        <v>261</v>
      </c>
      <c r="F127" s="581"/>
      <c r="G127" s="190"/>
      <c r="H127" s="567" t="s">
        <v>165</v>
      </c>
      <c r="I127" s="567"/>
      <c r="J127" s="246"/>
      <c r="K127" s="246"/>
      <c r="L127" s="246"/>
      <c r="M127" s="246"/>
    </row>
    <row r="128" spans="1:13" s="10" customFormat="1" ht="56.25" customHeight="1" x14ac:dyDescent="0.25">
      <c r="A128" s="708" t="s">
        <v>419</v>
      </c>
      <c r="B128" s="712"/>
      <c r="C128" s="712"/>
      <c r="D128" s="712"/>
      <c r="E128" s="712"/>
      <c r="F128" s="225" t="s">
        <v>401</v>
      </c>
      <c r="G128" s="225" t="s">
        <v>169</v>
      </c>
      <c r="H128" s="708" t="s">
        <v>402</v>
      </c>
      <c r="I128" s="709"/>
      <c r="J128" s="706" t="s">
        <v>171</v>
      </c>
      <c r="K128" s="707"/>
      <c r="L128" s="706" t="s">
        <v>420</v>
      </c>
      <c r="M128" s="707"/>
    </row>
    <row r="129" spans="1:14" s="10" customFormat="1" x14ac:dyDescent="0.25">
      <c r="A129" s="450" t="s">
        <v>264</v>
      </c>
      <c r="B129" s="609"/>
      <c r="C129" s="609"/>
      <c r="D129" s="451"/>
      <c r="E129" s="61" t="s">
        <v>265</v>
      </c>
      <c r="F129" s="64">
        <v>1.2</v>
      </c>
      <c r="G129" s="63">
        <f>+F129*$E$13*$E$21</f>
        <v>0</v>
      </c>
      <c r="H129" s="540"/>
      <c r="I129" s="540"/>
      <c r="J129" s="541">
        <f>+G129*H129</f>
        <v>0</v>
      </c>
      <c r="K129" s="541"/>
      <c r="L129" s="639">
        <f>+IF(H129&gt;0,G129-($K$139*G129),0)</f>
        <v>0</v>
      </c>
      <c r="M129" s="639"/>
    </row>
    <row r="130" spans="1:14" s="10" customFormat="1" x14ac:dyDescent="0.25">
      <c r="A130" s="696" t="s">
        <v>762</v>
      </c>
      <c r="B130" s="696"/>
      <c r="C130" s="696"/>
      <c r="D130" s="696"/>
      <c r="E130" s="61" t="s">
        <v>266</v>
      </c>
      <c r="F130" s="64">
        <v>0.8</v>
      </c>
      <c r="G130" s="63">
        <f t="shared" ref="G130:G136" si="7">+F130*$E$13*$E$21</f>
        <v>0</v>
      </c>
      <c r="H130" s="540"/>
      <c r="I130" s="540"/>
      <c r="J130" s="541">
        <f t="shared" ref="J130:J136" si="8">+G130*H130</f>
        <v>0</v>
      </c>
      <c r="K130" s="541"/>
      <c r="L130" s="639">
        <f t="shared" ref="L130:L136" si="9">+IF(H130&gt;0,G130-($K$139*G130),0)</f>
        <v>0</v>
      </c>
      <c r="M130" s="639"/>
    </row>
    <row r="131" spans="1:14" s="10" customFormat="1" x14ac:dyDescent="0.25">
      <c r="A131" s="696" t="s">
        <v>763</v>
      </c>
      <c r="B131" s="696"/>
      <c r="C131" s="696"/>
      <c r="D131" s="696"/>
      <c r="E131" s="61" t="s">
        <v>267</v>
      </c>
      <c r="F131" s="64">
        <v>0.9</v>
      </c>
      <c r="G131" s="63">
        <f t="shared" si="7"/>
        <v>0</v>
      </c>
      <c r="H131" s="540"/>
      <c r="I131" s="540"/>
      <c r="J131" s="541">
        <f t="shared" si="8"/>
        <v>0</v>
      </c>
      <c r="K131" s="541"/>
      <c r="L131" s="639">
        <f t="shared" si="9"/>
        <v>0</v>
      </c>
      <c r="M131" s="639"/>
    </row>
    <row r="132" spans="1:14" s="10" customFormat="1" x14ac:dyDescent="0.25">
      <c r="A132" s="696" t="s">
        <v>805</v>
      </c>
      <c r="B132" s="696"/>
      <c r="C132" s="696"/>
      <c r="D132" s="696"/>
      <c r="E132" s="61" t="s">
        <v>268</v>
      </c>
      <c r="F132" s="64">
        <v>1</v>
      </c>
      <c r="G132" s="63">
        <f t="shared" si="7"/>
        <v>0</v>
      </c>
      <c r="H132" s="540"/>
      <c r="I132" s="540"/>
      <c r="J132" s="541">
        <f t="shared" si="8"/>
        <v>0</v>
      </c>
      <c r="K132" s="541"/>
      <c r="L132" s="639">
        <f t="shared" si="9"/>
        <v>0</v>
      </c>
      <c r="M132" s="639"/>
    </row>
    <row r="133" spans="1:14" s="10" customFormat="1" x14ac:dyDescent="0.25">
      <c r="A133" s="696" t="s">
        <v>765</v>
      </c>
      <c r="B133" s="696"/>
      <c r="C133" s="696"/>
      <c r="D133" s="696"/>
      <c r="E133" s="61" t="s">
        <v>269</v>
      </c>
      <c r="F133" s="64">
        <v>1.1000000000000001</v>
      </c>
      <c r="G133" s="63">
        <f t="shared" si="7"/>
        <v>0</v>
      </c>
      <c r="H133" s="540"/>
      <c r="I133" s="540"/>
      <c r="J133" s="541">
        <f t="shared" si="8"/>
        <v>0</v>
      </c>
      <c r="K133" s="541"/>
      <c r="L133" s="639">
        <f t="shared" si="9"/>
        <v>0</v>
      </c>
      <c r="M133" s="639"/>
    </row>
    <row r="134" spans="1:14" s="10" customFormat="1" x14ac:dyDescent="0.25">
      <c r="A134" s="696" t="s">
        <v>766</v>
      </c>
      <c r="B134" s="696"/>
      <c r="C134" s="696"/>
      <c r="D134" s="696"/>
      <c r="E134" s="61" t="s">
        <v>270</v>
      </c>
      <c r="F134" s="64">
        <v>1.2</v>
      </c>
      <c r="G134" s="63">
        <f t="shared" si="7"/>
        <v>0</v>
      </c>
      <c r="H134" s="540"/>
      <c r="I134" s="540"/>
      <c r="J134" s="541">
        <f t="shared" si="8"/>
        <v>0</v>
      </c>
      <c r="K134" s="541"/>
      <c r="L134" s="639">
        <f t="shared" si="9"/>
        <v>0</v>
      </c>
      <c r="M134" s="639"/>
    </row>
    <row r="135" spans="1:14" s="10" customFormat="1" x14ac:dyDescent="0.25">
      <c r="A135" s="696" t="s">
        <v>767</v>
      </c>
      <c r="B135" s="696"/>
      <c r="C135" s="696"/>
      <c r="D135" s="696"/>
      <c r="E135" s="61" t="s">
        <v>271</v>
      </c>
      <c r="F135" s="64">
        <v>1.3</v>
      </c>
      <c r="G135" s="63">
        <f t="shared" si="7"/>
        <v>0</v>
      </c>
      <c r="H135" s="540"/>
      <c r="I135" s="540"/>
      <c r="J135" s="541">
        <f t="shared" si="8"/>
        <v>0</v>
      </c>
      <c r="K135" s="541"/>
      <c r="L135" s="639">
        <f t="shared" si="9"/>
        <v>0</v>
      </c>
      <c r="M135" s="639"/>
    </row>
    <row r="136" spans="1:14" s="10" customFormat="1" x14ac:dyDescent="0.25">
      <c r="A136" s="696" t="s">
        <v>806</v>
      </c>
      <c r="B136" s="696"/>
      <c r="C136" s="696"/>
      <c r="D136" s="696"/>
      <c r="E136" s="61" t="s">
        <v>272</v>
      </c>
      <c r="F136" s="64">
        <v>1.5</v>
      </c>
      <c r="G136" s="63">
        <f t="shared" si="7"/>
        <v>0</v>
      </c>
      <c r="H136" s="540"/>
      <c r="I136" s="540"/>
      <c r="J136" s="541">
        <f t="shared" si="8"/>
        <v>0</v>
      </c>
      <c r="K136" s="541"/>
      <c r="L136" s="639">
        <f t="shared" si="9"/>
        <v>0</v>
      </c>
      <c r="M136" s="639"/>
    </row>
    <row r="137" spans="1:14" s="10" customFormat="1" x14ac:dyDescent="0.25">
      <c r="H137" s="10">
        <f>SUM(H129:I136)</f>
        <v>0</v>
      </c>
      <c r="I137" s="36" t="s">
        <v>182</v>
      </c>
      <c r="J137" s="560">
        <f>SUM(J129:K136)</f>
        <v>0</v>
      </c>
      <c r="K137" s="561"/>
      <c r="M137" s="37"/>
      <c r="N137" s="38"/>
    </row>
    <row r="138" spans="1:14" s="10" customFormat="1" x14ac:dyDescent="0.25">
      <c r="G138" s="562" t="s">
        <v>183</v>
      </c>
      <c r="H138" s="562"/>
      <c r="I138" s="55" t="s">
        <v>184</v>
      </c>
      <c r="J138" s="563">
        <f>+J137-(E12*E21)</f>
        <v>0</v>
      </c>
      <c r="K138" s="564"/>
    </row>
    <row r="139" spans="1:14" s="10" customFormat="1" x14ac:dyDescent="0.25">
      <c r="G139" s="562" t="s">
        <v>185</v>
      </c>
      <c r="H139" s="562"/>
      <c r="I139" s="56" t="s">
        <v>186</v>
      </c>
      <c r="J139" s="39"/>
      <c r="K139" s="214">
        <f>+IFERROR(J138/J137,0)</f>
        <v>0</v>
      </c>
    </row>
    <row r="140" spans="1:14" s="10" customFormat="1" ht="94.5" customHeight="1" x14ac:dyDescent="0.25">
      <c r="H140" s="12"/>
    </row>
    <row r="141" spans="1:14" s="10" customFormat="1" ht="38.25" customHeight="1" x14ac:dyDescent="0.25">
      <c r="A141" s="199" t="s">
        <v>421</v>
      </c>
      <c r="B141" s="69"/>
      <c r="C141" s="69"/>
      <c r="D141" s="69"/>
      <c r="E141" s="69"/>
      <c r="F141" s="69"/>
      <c r="G141" s="2"/>
      <c r="H141" s="74"/>
      <c r="I141" s="2"/>
      <c r="J141" s="2"/>
      <c r="K141" s="2"/>
      <c r="L141" s="2"/>
      <c r="M141" s="2"/>
    </row>
    <row r="142" spans="1:14" s="10" customFormat="1" ht="12.75" customHeight="1" x14ac:dyDescent="0.25">
      <c r="A142" s="17"/>
      <c r="B142" s="17"/>
    </row>
    <row r="143" spans="1:14" s="10" customFormat="1" ht="27.75" customHeight="1" x14ac:dyDescent="0.25">
      <c r="A143" s="342" t="s">
        <v>274</v>
      </c>
      <c r="B143" s="343"/>
      <c r="C143" s="343"/>
    </row>
    <row r="144" spans="1:14" s="10" customFormat="1" ht="27.75" customHeight="1" x14ac:dyDescent="0.25">
      <c r="A144" s="772" t="s">
        <v>275</v>
      </c>
      <c r="B144" s="773"/>
      <c r="C144" s="287"/>
      <c r="D144" s="288"/>
    </row>
    <row r="145" spans="1:10" s="10" customFormat="1" ht="27.75" customHeight="1" x14ac:dyDescent="0.25">
      <c r="A145" s="774" t="s">
        <v>422</v>
      </c>
      <c r="B145" s="775"/>
      <c r="C145" s="287">
        <f>+D33</f>
        <v>0</v>
      </c>
      <c r="D145" s="288"/>
    </row>
    <row r="146" spans="1:10" s="10" customFormat="1" ht="27.75" customHeight="1" x14ac:dyDescent="0.25">
      <c r="A146" s="774" t="s">
        <v>423</v>
      </c>
      <c r="B146" s="775"/>
      <c r="C146" s="287">
        <f>+E42</f>
        <v>0</v>
      </c>
      <c r="D146" s="289" t="s">
        <v>810</v>
      </c>
    </row>
    <row r="147" spans="1:10" s="10" customFormat="1" ht="27.75" customHeight="1" x14ac:dyDescent="0.25">
      <c r="A147" s="774" t="s">
        <v>276</v>
      </c>
      <c r="B147" s="775"/>
      <c r="C147" s="287">
        <f>+IFERROR(E60,0)</f>
        <v>0</v>
      </c>
      <c r="D147" s="289" t="s">
        <v>810</v>
      </c>
    </row>
    <row r="148" spans="1:10" s="10" customFormat="1" ht="27.75" customHeight="1" x14ac:dyDescent="0.25">
      <c r="A148" s="290"/>
      <c r="B148" s="290"/>
      <c r="C148" s="291"/>
      <c r="D148" s="289"/>
    </row>
    <row r="149" spans="1:10" s="10" customFormat="1" ht="27.75" customHeight="1" x14ac:dyDescent="0.25">
      <c r="A149" s="292" t="s">
        <v>279</v>
      </c>
      <c r="B149" s="292"/>
      <c r="C149" s="287"/>
      <c r="D149" s="289"/>
    </row>
    <row r="150" spans="1:10" s="10" customFormat="1" ht="27.75" customHeight="1" x14ac:dyDescent="0.25">
      <c r="A150" s="514" t="s">
        <v>807</v>
      </c>
      <c r="B150" s="515"/>
      <c r="C150" s="287">
        <f>+E85</f>
        <v>0</v>
      </c>
      <c r="D150" s="42"/>
    </row>
    <row r="151" spans="1:10" s="10" customFormat="1" ht="27.75" customHeight="1" x14ac:dyDescent="0.25">
      <c r="A151" s="514" t="s">
        <v>808</v>
      </c>
      <c r="B151" s="515"/>
      <c r="C151" s="287">
        <f>+E93</f>
        <v>0</v>
      </c>
      <c r="D151" s="42"/>
    </row>
    <row r="152" spans="1:10" s="10" customFormat="1" ht="27.75" customHeight="1" x14ac:dyDescent="0.25">
      <c r="A152" s="514" t="s">
        <v>775</v>
      </c>
      <c r="B152" s="515"/>
      <c r="C152" s="287"/>
      <c r="D152" s="42" t="s">
        <v>280</v>
      </c>
    </row>
    <row r="153" spans="1:10" s="10" customFormat="1" ht="27.75" customHeight="1" x14ac:dyDescent="0.25">
      <c r="A153" s="514" t="s">
        <v>809</v>
      </c>
      <c r="B153" s="515"/>
      <c r="C153" s="287">
        <f>+E122</f>
        <v>0</v>
      </c>
      <c r="D153" s="289" t="s">
        <v>810</v>
      </c>
    </row>
    <row r="154" spans="1:10" s="10" customFormat="1" ht="27.75" customHeight="1" x14ac:dyDescent="0.25">
      <c r="A154" s="290"/>
      <c r="B154" s="290"/>
      <c r="C154" s="291"/>
      <c r="D154" s="289"/>
    </row>
    <row r="155" spans="1:10" s="10" customFormat="1" ht="27.75" customHeight="1" x14ac:dyDescent="0.25">
      <c r="A155" s="292" t="s">
        <v>282</v>
      </c>
      <c r="B155" s="292"/>
      <c r="C155" s="287">
        <f>+C145+C146+C147+C150+C151+C152+C153</f>
        <v>0</v>
      </c>
      <c r="D155" s="290"/>
    </row>
    <row r="156" spans="1:10" s="10" customFormat="1" ht="108.75" customHeight="1" x14ac:dyDescent="0.25">
      <c r="A156" s="17"/>
      <c r="B156" s="17"/>
    </row>
    <row r="157" spans="1:10" s="10" customFormat="1" x14ac:dyDescent="0.25">
      <c r="A157" s="69" t="s">
        <v>424</v>
      </c>
      <c r="B157" s="69"/>
      <c r="C157" s="69"/>
      <c r="D157" s="69"/>
      <c r="E157" s="69"/>
      <c r="F157" s="12"/>
      <c r="H157" s="12"/>
    </row>
    <row r="158" spans="1:10" s="10" customFormat="1" ht="73.5" customHeight="1" x14ac:dyDescent="0.25">
      <c r="A158" s="606" t="s">
        <v>286</v>
      </c>
      <c r="B158" s="606"/>
      <c r="C158" s="606"/>
      <c r="D158" s="606"/>
      <c r="E158" s="606"/>
      <c r="F158" s="83"/>
      <c r="H158" s="12"/>
    </row>
    <row r="159" spans="1:10" s="10" customFormat="1" ht="31.5" customHeight="1" x14ac:dyDescent="0.25">
      <c r="A159" s="469" t="s">
        <v>425</v>
      </c>
      <c r="B159" s="469"/>
      <c r="C159" s="469"/>
      <c r="D159" s="469"/>
      <c r="E159" s="168" t="s">
        <v>288</v>
      </c>
      <c r="F159" s="513" t="s">
        <v>289</v>
      </c>
      <c r="G159" s="513"/>
      <c r="H159" s="513"/>
      <c r="I159" s="513"/>
      <c r="J159" s="513"/>
    </row>
    <row r="160" spans="1:10" s="10" customFormat="1" ht="69.75" customHeight="1" thickBot="1" x14ac:dyDescent="0.3">
      <c r="A160" s="594" t="s">
        <v>426</v>
      </c>
      <c r="B160" s="595"/>
      <c r="C160" s="595"/>
      <c r="D160" s="596"/>
      <c r="E160" s="84"/>
      <c r="F160" s="695" t="s">
        <v>427</v>
      </c>
      <c r="G160" s="695"/>
      <c r="H160" s="695"/>
      <c r="I160" s="695"/>
      <c r="J160" s="695"/>
    </row>
    <row r="161" spans="1:12" s="42" customFormat="1" ht="72.75" customHeight="1" thickBot="1" x14ac:dyDescent="0.3">
      <c r="A161" s="594" t="s">
        <v>428</v>
      </c>
      <c r="B161" s="595"/>
      <c r="C161" s="595"/>
      <c r="D161" s="596"/>
      <c r="E161" s="84"/>
      <c r="F161" s="509" t="s">
        <v>291</v>
      </c>
      <c r="G161" s="510"/>
      <c r="H161" s="510"/>
      <c r="I161" s="510"/>
      <c r="J161" s="511"/>
    </row>
    <row r="162" spans="1:12" s="42" customFormat="1" ht="34.5" customHeight="1" thickBot="1" x14ac:dyDescent="0.3">
      <c r="A162" s="594" t="s">
        <v>292</v>
      </c>
      <c r="B162" s="595"/>
      <c r="C162" s="595"/>
      <c r="D162" s="596"/>
      <c r="E162" s="84"/>
      <c r="F162" s="509" t="s">
        <v>293</v>
      </c>
      <c r="G162" s="510"/>
      <c r="H162" s="510"/>
      <c r="I162" s="510"/>
      <c r="J162" s="511"/>
    </row>
    <row r="163" spans="1:12" s="42" customFormat="1" ht="34.5" customHeight="1" thickBot="1" x14ac:dyDescent="0.3">
      <c r="A163" s="594" t="s">
        <v>294</v>
      </c>
      <c r="B163" s="595"/>
      <c r="C163" s="595"/>
      <c r="D163" s="596"/>
      <c r="E163" s="84"/>
      <c r="F163" s="509" t="s">
        <v>295</v>
      </c>
      <c r="G163" s="510"/>
      <c r="H163" s="510"/>
      <c r="I163" s="510"/>
      <c r="J163" s="511"/>
    </row>
    <row r="164" spans="1:12" s="42" customFormat="1" ht="48" customHeight="1" thickBot="1" x14ac:dyDescent="0.3">
      <c r="A164" s="594" t="s">
        <v>296</v>
      </c>
      <c r="B164" s="595"/>
      <c r="C164" s="595"/>
      <c r="D164" s="596"/>
      <c r="E164" s="84"/>
      <c r="F164" s="509" t="s">
        <v>297</v>
      </c>
      <c r="G164" s="510"/>
      <c r="H164" s="510"/>
      <c r="I164" s="510"/>
      <c r="J164" s="511"/>
    </row>
    <row r="165" spans="1:12" s="42" customFormat="1" ht="81" customHeight="1" thickBot="1" x14ac:dyDescent="0.3">
      <c r="A165" s="594" t="s">
        <v>298</v>
      </c>
      <c r="B165" s="595"/>
      <c r="C165" s="595"/>
      <c r="D165" s="596"/>
      <c r="E165" s="84"/>
      <c r="F165" s="509" t="s">
        <v>299</v>
      </c>
      <c r="G165" s="510"/>
      <c r="H165" s="510"/>
      <c r="I165" s="510"/>
      <c r="J165" s="511"/>
    </row>
    <row r="166" spans="1:12" s="42" customFormat="1" ht="79.5" customHeight="1" thickBot="1" x14ac:dyDescent="0.3">
      <c r="A166" s="594" t="s">
        <v>300</v>
      </c>
      <c r="B166" s="595"/>
      <c r="C166" s="595"/>
      <c r="D166" s="596"/>
      <c r="E166" s="84"/>
      <c r="F166" s="509" t="s">
        <v>301</v>
      </c>
      <c r="G166" s="510"/>
      <c r="H166" s="510"/>
      <c r="I166" s="510"/>
      <c r="J166" s="511"/>
    </row>
    <row r="167" spans="1:12" s="42" customFormat="1" ht="34.5" customHeight="1" thickBot="1" x14ac:dyDescent="0.3">
      <c r="A167" s="525" t="s">
        <v>303</v>
      </c>
      <c r="B167" s="544"/>
      <c r="C167" s="544"/>
      <c r="D167" s="604"/>
      <c r="E167" s="84">
        <f>SUM(E160:E166)</f>
        <v>0</v>
      </c>
      <c r="F167" s="85" t="s">
        <v>429</v>
      </c>
      <c r="G167" s="60">
        <f>+E167*C149</f>
        <v>0</v>
      </c>
      <c r="H167" s="591"/>
      <c r="I167" s="591"/>
      <c r="J167" s="591"/>
      <c r="K167" s="591"/>
      <c r="L167" s="591"/>
    </row>
    <row r="168" spans="1:12" s="10" customFormat="1" x14ac:dyDescent="0.25">
      <c r="H168" s="12"/>
    </row>
    <row r="169" spans="1:12" s="10" customFormat="1" ht="36.75" customHeight="1" x14ac:dyDescent="0.25">
      <c r="A169" s="675" t="s">
        <v>430</v>
      </c>
      <c r="B169" s="697"/>
      <c r="C169" s="697"/>
      <c r="D169" s="697"/>
      <c r="E169" s="697"/>
      <c r="F169" s="82">
        <f>+C155-G167</f>
        <v>0</v>
      </c>
      <c r="H169" s="12"/>
    </row>
    <row r="170" spans="1:12" s="10" customFormat="1" x14ac:dyDescent="0.25">
      <c r="H170" s="12"/>
    </row>
    <row r="171" spans="1:12" s="10" customFormat="1" x14ac:dyDescent="0.25">
      <c r="H171" s="12"/>
    </row>
    <row r="172" spans="1:12" s="10" customFormat="1" x14ac:dyDescent="0.25">
      <c r="H172" s="12"/>
    </row>
    <row r="173" spans="1:12" x14ac:dyDescent="0.25">
      <c r="A173" s="4"/>
      <c r="B173" s="4"/>
      <c r="C173" s="4"/>
      <c r="D173" s="4"/>
      <c r="E173" s="4"/>
      <c r="F173" s="4"/>
      <c r="G173" s="4"/>
      <c r="H173" s="3"/>
    </row>
  </sheetData>
  <sheetProtection formatCells="0" formatColumns="0" formatRows="0" insertColumns="0" insertRows="0" insertHyperlinks="0" deleteColumns="0" deleteRows="0" sort="0" autoFilter="0" pivotTables="0"/>
  <mergeCells count="269">
    <mergeCell ref="A145:B145"/>
    <mergeCell ref="A146:B146"/>
    <mergeCell ref="A147:B147"/>
    <mergeCell ref="A69:B69"/>
    <mergeCell ref="A70:B70"/>
    <mergeCell ref="N70:Q70"/>
    <mergeCell ref="A7:D7"/>
    <mergeCell ref="F7:L7"/>
    <mergeCell ref="H98:I98"/>
    <mergeCell ref="E98:F98"/>
    <mergeCell ref="A65:B65"/>
    <mergeCell ref="A45:B45"/>
    <mergeCell ref="A24:H24"/>
    <mergeCell ref="A25:D26"/>
    <mergeCell ref="F114:G114"/>
    <mergeCell ref="F13:L13"/>
    <mergeCell ref="A43:E43"/>
    <mergeCell ref="F37:L37"/>
    <mergeCell ref="F81:L81"/>
    <mergeCell ref="A13:D13"/>
    <mergeCell ref="A77:D77"/>
    <mergeCell ref="A19:D19"/>
    <mergeCell ref="G19:J19"/>
    <mergeCell ref="A20:D20"/>
    <mergeCell ref="H167:L167"/>
    <mergeCell ref="F77:L77"/>
    <mergeCell ref="F84:L84"/>
    <mergeCell ref="F38:L38"/>
    <mergeCell ref="F39:L39"/>
    <mergeCell ref="F40:L40"/>
    <mergeCell ref="F41:L41"/>
    <mergeCell ref="F42:L42"/>
    <mergeCell ref="N46:Q46"/>
    <mergeCell ref="A95:I95"/>
    <mergeCell ref="A96:I96"/>
    <mergeCell ref="F116:L116"/>
    <mergeCell ref="F117:L117"/>
    <mergeCell ref="F118:L118"/>
    <mergeCell ref="F119:L119"/>
    <mergeCell ref="F120:L120"/>
    <mergeCell ref="A144:B144"/>
    <mergeCell ref="A53:D53"/>
    <mergeCell ref="A54:I54"/>
    <mergeCell ref="A55:E55"/>
    <mergeCell ref="F56:L56"/>
    <mergeCell ref="A57:D57"/>
    <mergeCell ref="F57:L57"/>
    <mergeCell ref="A114:E114"/>
    <mergeCell ref="G20:J20"/>
    <mergeCell ref="A21:D21"/>
    <mergeCell ref="G21:J21"/>
    <mergeCell ref="A23:G23"/>
    <mergeCell ref="A22:G22"/>
    <mergeCell ref="A73:D73"/>
    <mergeCell ref="F30:L30"/>
    <mergeCell ref="A29:D29"/>
    <mergeCell ref="F58:L58"/>
    <mergeCell ref="A58:D58"/>
    <mergeCell ref="A59:D59"/>
    <mergeCell ref="A36:I36"/>
    <mergeCell ref="A38:D38"/>
    <mergeCell ref="A39:D39"/>
    <mergeCell ref="A40:D40"/>
    <mergeCell ref="A30:D30"/>
    <mergeCell ref="F27:L27"/>
    <mergeCell ref="F25:L26"/>
    <mergeCell ref="D32:E32"/>
    <mergeCell ref="A33:C33"/>
    <mergeCell ref="D33:E33"/>
    <mergeCell ref="A35:D35"/>
    <mergeCell ref="E25:E26"/>
    <mergeCell ref="A27:D27"/>
    <mergeCell ref="A17:E17"/>
    <mergeCell ref="F17:J17"/>
    <mergeCell ref="A4:D4"/>
    <mergeCell ref="F4:L4"/>
    <mergeCell ref="A5:D5"/>
    <mergeCell ref="F5:L5"/>
    <mergeCell ref="A14:D14"/>
    <mergeCell ref="F14:L14"/>
    <mergeCell ref="A18:E18"/>
    <mergeCell ref="A3:D3"/>
    <mergeCell ref="A6:D6"/>
    <mergeCell ref="A8:D8"/>
    <mergeCell ref="A9:D9"/>
    <mergeCell ref="A10:D10"/>
    <mergeCell ref="A11:D11"/>
    <mergeCell ref="A12:D12"/>
    <mergeCell ref="A1:I1"/>
    <mergeCell ref="F2:L2"/>
    <mergeCell ref="F3:L3"/>
    <mergeCell ref="F6:L6"/>
    <mergeCell ref="F8:L8"/>
    <mergeCell ref="F9:L9"/>
    <mergeCell ref="F10:L10"/>
    <mergeCell ref="F11:L11"/>
    <mergeCell ref="F12:L12"/>
    <mergeCell ref="N44:Q44"/>
    <mergeCell ref="N50:Q50"/>
    <mergeCell ref="A72:I72"/>
    <mergeCell ref="F73:L76"/>
    <mergeCell ref="A78:F78"/>
    <mergeCell ref="A41:D41"/>
    <mergeCell ref="A42:D42"/>
    <mergeCell ref="F59:L59"/>
    <mergeCell ref="A60:D60"/>
    <mergeCell ref="F60:L60"/>
    <mergeCell ref="A62:E62"/>
    <mergeCell ref="C64:L64"/>
    <mergeCell ref="N64:Q64"/>
    <mergeCell ref="A66:B66"/>
    <mergeCell ref="N66:Q66"/>
    <mergeCell ref="A67:B67"/>
    <mergeCell ref="A68:B68"/>
    <mergeCell ref="A74:D74"/>
    <mergeCell ref="A75:D75"/>
    <mergeCell ref="A76:D76"/>
    <mergeCell ref="A82:D82"/>
    <mergeCell ref="A83:D83"/>
    <mergeCell ref="A79:I79"/>
    <mergeCell ref="A92:D92"/>
    <mergeCell ref="A90:D90"/>
    <mergeCell ref="A91:D91"/>
    <mergeCell ref="F89:L89"/>
    <mergeCell ref="F82:L82"/>
    <mergeCell ref="F83:L83"/>
    <mergeCell ref="F90:L90"/>
    <mergeCell ref="F91:L91"/>
    <mergeCell ref="F92:L92"/>
    <mergeCell ref="A80:I80"/>
    <mergeCell ref="A97:M97"/>
    <mergeCell ref="A99:E99"/>
    <mergeCell ref="H99:I99"/>
    <mergeCell ref="J99:K99"/>
    <mergeCell ref="L99:M99"/>
    <mergeCell ref="A93:D93"/>
    <mergeCell ref="A84:D84"/>
    <mergeCell ref="A85:D85"/>
    <mergeCell ref="A87:I87"/>
    <mergeCell ref="A88:I88"/>
    <mergeCell ref="A102:D102"/>
    <mergeCell ref="H102:I102"/>
    <mergeCell ref="J102:K102"/>
    <mergeCell ref="L102:M102"/>
    <mergeCell ref="A103:D103"/>
    <mergeCell ref="H103:I103"/>
    <mergeCell ref="J103:K103"/>
    <mergeCell ref="L103:M103"/>
    <mergeCell ref="A100:D100"/>
    <mergeCell ref="H100:I100"/>
    <mergeCell ref="J100:K100"/>
    <mergeCell ref="L100:M100"/>
    <mergeCell ref="A101:D101"/>
    <mergeCell ref="H101:I101"/>
    <mergeCell ref="J101:K101"/>
    <mergeCell ref="L101:M101"/>
    <mergeCell ref="A104:D104"/>
    <mergeCell ref="H104:I104"/>
    <mergeCell ref="J104:K104"/>
    <mergeCell ref="L104:M104"/>
    <mergeCell ref="A105:D105"/>
    <mergeCell ref="H105:I105"/>
    <mergeCell ref="J105:K105"/>
    <mergeCell ref="L105:M105"/>
    <mergeCell ref="A113:I113"/>
    <mergeCell ref="J108:K108"/>
    <mergeCell ref="G109:H109"/>
    <mergeCell ref="J109:K109"/>
    <mergeCell ref="G110:H110"/>
    <mergeCell ref="A112:I112"/>
    <mergeCell ref="A106:D106"/>
    <mergeCell ref="H106:I106"/>
    <mergeCell ref="J106:K106"/>
    <mergeCell ref="A128:E128"/>
    <mergeCell ref="F121:L121"/>
    <mergeCell ref="L106:M106"/>
    <mergeCell ref="A107:D107"/>
    <mergeCell ref="H107:I107"/>
    <mergeCell ref="J107:K107"/>
    <mergeCell ref="L107:M107"/>
    <mergeCell ref="E127:F127"/>
    <mergeCell ref="H127:I127"/>
    <mergeCell ref="A130:D130"/>
    <mergeCell ref="H130:I130"/>
    <mergeCell ref="J130:K130"/>
    <mergeCell ref="L130:M130"/>
    <mergeCell ref="A131:D131"/>
    <mergeCell ref="H131:I131"/>
    <mergeCell ref="J131:K131"/>
    <mergeCell ref="L131:M131"/>
    <mergeCell ref="F115:L115"/>
    <mergeCell ref="F124:L124"/>
    <mergeCell ref="F126:L126"/>
    <mergeCell ref="F125:L125"/>
    <mergeCell ref="L128:M128"/>
    <mergeCell ref="A129:D129"/>
    <mergeCell ref="H129:I129"/>
    <mergeCell ref="J129:K129"/>
    <mergeCell ref="L129:M129"/>
    <mergeCell ref="A125:D125"/>
    <mergeCell ref="A126:D126"/>
    <mergeCell ref="H128:I128"/>
    <mergeCell ref="J128:K128"/>
    <mergeCell ref="A115:D115"/>
    <mergeCell ref="A123:D123"/>
    <mergeCell ref="A124:D124"/>
    <mergeCell ref="H134:I134"/>
    <mergeCell ref="J134:K134"/>
    <mergeCell ref="L134:M134"/>
    <mergeCell ref="A135:D135"/>
    <mergeCell ref="H135:I135"/>
    <mergeCell ref="J135:K135"/>
    <mergeCell ref="L135:M135"/>
    <mergeCell ref="A132:D132"/>
    <mergeCell ref="H132:I132"/>
    <mergeCell ref="J132:K132"/>
    <mergeCell ref="L132:M132"/>
    <mergeCell ref="A133:D133"/>
    <mergeCell ref="H133:I133"/>
    <mergeCell ref="J133:K133"/>
    <mergeCell ref="L133:M133"/>
    <mergeCell ref="A169:E169"/>
    <mergeCell ref="C44:L44"/>
    <mergeCell ref="A46:B46"/>
    <mergeCell ref="A47:B47"/>
    <mergeCell ref="A48:B48"/>
    <mergeCell ref="A49:B49"/>
    <mergeCell ref="A50:B50"/>
    <mergeCell ref="A116:D116"/>
    <mergeCell ref="A117:D117"/>
    <mergeCell ref="A118:D118"/>
    <mergeCell ref="A119:D119"/>
    <mergeCell ref="A120:D120"/>
    <mergeCell ref="A121:D121"/>
    <mergeCell ref="A122:D122"/>
    <mergeCell ref="A160:D160"/>
    <mergeCell ref="A163:D163"/>
    <mergeCell ref="A164:D164"/>
    <mergeCell ref="A165:D165"/>
    <mergeCell ref="A166:D166"/>
    <mergeCell ref="A167:D167"/>
    <mergeCell ref="A159:D159"/>
    <mergeCell ref="A161:D161"/>
    <mergeCell ref="A162:D162"/>
    <mergeCell ref="G138:H138"/>
    <mergeCell ref="F166:J166"/>
    <mergeCell ref="A150:B150"/>
    <mergeCell ref="A151:B151"/>
    <mergeCell ref="A152:B152"/>
    <mergeCell ref="A153:B153"/>
    <mergeCell ref="F159:J159"/>
    <mergeCell ref="A158:E158"/>
    <mergeCell ref="A28:D28"/>
    <mergeCell ref="F28:L29"/>
    <mergeCell ref="F33:J33"/>
    <mergeCell ref="F160:J160"/>
    <mergeCell ref="F161:J161"/>
    <mergeCell ref="F162:J162"/>
    <mergeCell ref="F163:J163"/>
    <mergeCell ref="F164:J164"/>
    <mergeCell ref="F165:J165"/>
    <mergeCell ref="J138:K138"/>
    <mergeCell ref="G139:H139"/>
    <mergeCell ref="A136:D136"/>
    <mergeCell ref="H136:I136"/>
    <mergeCell ref="J136:K136"/>
    <mergeCell ref="L136:M136"/>
    <mergeCell ref="J137:K137"/>
    <mergeCell ref="A134:D134"/>
  </mergeCells>
  <dataValidations count="3">
    <dataValidation showDropDown="1" showInputMessage="1" showErrorMessage="1" prompt="Aukeratu zerrendatik bat / Elija una opción de la lista" sqref="D32 E25" xr:uid="{00000000-0002-0000-0300-000000000000}"/>
    <dataValidation allowBlank="1" showInputMessage="1" showErrorMessage="1" prompt="Aukeratu zerrendatik bat / Elija una opción de la lista" sqref="A35 A95 A28:A31 A53 A72:A77" xr:uid="{00000000-0002-0000-0300-000001000000}"/>
    <dataValidation allowBlank="1" showErrorMessage="1" prompt="Aukeratu zerrendatik bat / Elija una opción de la lista" sqref="A152:B153" xr:uid="{00000000-0002-0000-0300-000002000000}"/>
  </dataValidation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01"/>
  <sheetViews>
    <sheetView zoomScale="77" zoomScaleNormal="77" workbookViewId="0">
      <selection sqref="A1:I1"/>
    </sheetView>
  </sheetViews>
  <sheetFormatPr baseColWidth="10" defaultColWidth="11.42578125" defaultRowHeight="15" x14ac:dyDescent="0.25"/>
  <cols>
    <col min="1" max="1" width="27.5703125" style="1" customWidth="1"/>
    <col min="2" max="2" width="22.28515625" style="1" customWidth="1"/>
    <col min="3" max="3" width="17" style="1" customWidth="1"/>
    <col min="4" max="4" width="15.7109375" style="1" customWidth="1"/>
    <col min="5" max="5" width="14.7109375" style="1" customWidth="1"/>
    <col min="6" max="6" width="18.5703125" style="1" customWidth="1"/>
    <col min="7" max="7" width="20.5703125" style="1" customWidth="1"/>
    <col min="8" max="8" width="14.42578125" style="1" customWidth="1"/>
    <col min="9" max="10" width="13" style="1" bestFit="1" customWidth="1"/>
    <col min="11" max="11" width="15.28515625" style="1" customWidth="1"/>
    <col min="12" max="12" width="13" style="1" bestFit="1" customWidth="1"/>
    <col min="13" max="13" width="14.5703125" style="1" customWidth="1"/>
    <col min="14" max="14" width="24.5703125" style="1" bestFit="1" customWidth="1"/>
    <col min="15" max="15" width="29.28515625" style="1" bestFit="1" customWidth="1"/>
    <col min="16" max="16384" width="11.42578125" style="1"/>
  </cols>
  <sheetData>
    <row r="1" spans="1:14" s="10" customFormat="1" ht="60" customHeight="1" x14ac:dyDescent="0.25">
      <c r="A1" s="474" t="s">
        <v>712</v>
      </c>
      <c r="B1" s="474"/>
      <c r="C1" s="474"/>
      <c r="D1" s="474"/>
      <c r="E1" s="474"/>
      <c r="F1" s="474"/>
      <c r="G1" s="474"/>
      <c r="H1" s="474"/>
      <c r="I1" s="474"/>
    </row>
    <row r="2" spans="1:14" ht="35.25" customHeight="1" x14ac:dyDescent="0.25">
      <c r="A2" s="813" t="s">
        <v>431</v>
      </c>
      <c r="B2" s="813"/>
      <c r="C2" s="813"/>
      <c r="D2" s="813"/>
      <c r="E2" s="813"/>
      <c r="F2" s="605" t="s">
        <v>116</v>
      </c>
      <c r="G2" s="475"/>
      <c r="H2" s="475"/>
      <c r="I2" s="475"/>
      <c r="J2" s="475"/>
      <c r="K2" s="475"/>
      <c r="L2" s="475"/>
    </row>
    <row r="3" spans="1:14" ht="35.25" customHeight="1" x14ac:dyDescent="0.25">
      <c r="A3" s="520" t="s">
        <v>432</v>
      </c>
      <c r="B3" s="520"/>
      <c r="C3" s="520"/>
      <c r="D3" s="520"/>
      <c r="E3" s="154">
        <f>+'DATOS GENERALES-DATU OROKORRAK'!N45</f>
        <v>0</v>
      </c>
      <c r="F3" s="749" t="s">
        <v>433</v>
      </c>
      <c r="G3" s="750"/>
      <c r="H3" s="750"/>
      <c r="I3" s="750"/>
      <c r="J3" s="750"/>
      <c r="K3" s="750"/>
      <c r="L3" s="751"/>
    </row>
    <row r="4" spans="1:14" ht="75" customHeight="1" x14ac:dyDescent="0.25">
      <c r="A4" s="586" t="s">
        <v>308</v>
      </c>
      <c r="B4" s="587"/>
      <c r="C4" s="587"/>
      <c r="D4" s="588"/>
      <c r="E4" s="263">
        <v>0</v>
      </c>
      <c r="F4" s="743" t="s">
        <v>434</v>
      </c>
      <c r="G4" s="744"/>
      <c r="H4" s="744"/>
      <c r="I4" s="744"/>
      <c r="J4" s="744"/>
      <c r="K4" s="744"/>
      <c r="L4" s="745"/>
    </row>
    <row r="5" spans="1:14" ht="35.25" customHeight="1" x14ac:dyDescent="0.25">
      <c r="A5" s="520" t="s">
        <v>435</v>
      </c>
      <c r="B5" s="520"/>
      <c r="C5" s="520"/>
      <c r="D5" s="520"/>
      <c r="E5" s="154">
        <f>+E3-E4</f>
        <v>0</v>
      </c>
      <c r="F5" s="749" t="s">
        <v>311</v>
      </c>
      <c r="G5" s="750"/>
      <c r="H5" s="750"/>
      <c r="I5" s="750"/>
      <c r="J5" s="750"/>
      <c r="K5" s="750"/>
      <c r="L5" s="751"/>
    </row>
    <row r="6" spans="1:14" ht="35.25" customHeight="1" x14ac:dyDescent="0.25">
      <c r="A6" s="520" t="s">
        <v>436</v>
      </c>
      <c r="B6" s="520"/>
      <c r="C6" s="520"/>
      <c r="D6" s="520"/>
      <c r="E6" s="262">
        <f>+IFERROR('DATOS GENERALES-DATU OROKORRAK'!C10:C11-'DATOS GENERALES-DATU OROKORRAK'!C12:C13,0)</f>
        <v>0</v>
      </c>
      <c r="F6" s="749" t="s">
        <v>437</v>
      </c>
      <c r="G6" s="750"/>
      <c r="H6" s="750"/>
      <c r="I6" s="750"/>
      <c r="J6" s="750"/>
      <c r="K6" s="750"/>
      <c r="L6" s="751"/>
    </row>
    <row r="7" spans="1:14" ht="63" customHeight="1" x14ac:dyDescent="0.25">
      <c r="A7" s="520" t="s">
        <v>438</v>
      </c>
      <c r="B7" s="520"/>
      <c r="C7" s="520"/>
      <c r="D7" s="520"/>
      <c r="E7" s="262">
        <f>+IFERROR('DATOS GENERALES-DATU OROKORRAK'!C15,0)</f>
        <v>0</v>
      </c>
      <c r="F7" s="852" t="s">
        <v>439</v>
      </c>
      <c r="G7" s="750"/>
      <c r="H7" s="750"/>
      <c r="I7" s="750"/>
      <c r="J7" s="750"/>
      <c r="K7" s="750"/>
      <c r="L7" s="751"/>
    </row>
    <row r="8" spans="1:14" ht="35.25" customHeight="1" x14ac:dyDescent="0.25">
      <c r="A8" s="520" t="s">
        <v>440</v>
      </c>
      <c r="B8" s="520"/>
      <c r="C8" s="520"/>
      <c r="D8" s="520"/>
      <c r="E8" s="154">
        <f>+IFERROR(E5/E7,0)</f>
        <v>0</v>
      </c>
      <c r="F8" s="749" t="s">
        <v>441</v>
      </c>
      <c r="G8" s="750"/>
      <c r="H8" s="750"/>
      <c r="I8" s="750"/>
      <c r="J8" s="750"/>
      <c r="K8" s="750"/>
      <c r="L8" s="751"/>
      <c r="N8" s="46"/>
    </row>
    <row r="9" spans="1:14" s="10" customFormat="1" ht="30.75" customHeight="1" x14ac:dyDescent="0.25">
      <c r="A9" s="520" t="s">
        <v>811</v>
      </c>
      <c r="B9" s="521"/>
      <c r="C9" s="521"/>
      <c r="D9" s="521"/>
      <c r="E9" s="154">
        <f>+IFERROR(E5/E6,0)</f>
        <v>0</v>
      </c>
      <c r="F9" s="814" t="s">
        <v>442</v>
      </c>
      <c r="G9" s="815"/>
      <c r="H9" s="815"/>
      <c r="I9" s="815"/>
      <c r="J9" s="815"/>
      <c r="K9" s="815"/>
      <c r="L9" s="816"/>
    </row>
    <row r="10" spans="1:14" s="10" customFormat="1" ht="31.5" customHeight="1" x14ac:dyDescent="0.25">
      <c r="A10" s="520" t="s">
        <v>443</v>
      </c>
      <c r="B10" s="521"/>
      <c r="C10" s="521"/>
      <c r="D10" s="521"/>
      <c r="E10" s="155">
        <v>1</v>
      </c>
      <c r="F10" s="245" t="s">
        <v>124</v>
      </c>
      <c r="G10" s="293"/>
      <c r="H10" s="42"/>
      <c r="I10" s="71"/>
      <c r="J10" s="71"/>
      <c r="K10" s="42"/>
      <c r="L10" s="294"/>
    </row>
    <row r="11" spans="1:14" s="10" customFormat="1" ht="40.5" customHeight="1" x14ac:dyDescent="0.25">
      <c r="A11" s="520" t="s">
        <v>444</v>
      </c>
      <c r="B11" s="520"/>
      <c r="C11" s="520"/>
      <c r="D11" s="520"/>
      <c r="E11" s="154">
        <f>+E5*E10</f>
        <v>0</v>
      </c>
      <c r="F11" s="814" t="s">
        <v>445</v>
      </c>
      <c r="G11" s="815"/>
      <c r="H11" s="815"/>
      <c r="I11" s="815"/>
      <c r="J11" s="815"/>
      <c r="K11" s="815"/>
      <c r="L11" s="816"/>
      <c r="M11" s="51"/>
    </row>
    <row r="12" spans="1:14" s="10" customFormat="1" ht="47.25" customHeight="1" x14ac:dyDescent="0.25">
      <c r="A12" s="520" t="s">
        <v>446</v>
      </c>
      <c r="B12" s="521"/>
      <c r="C12" s="521"/>
      <c r="D12" s="521"/>
      <c r="E12" s="154">
        <f>+E9*E10</f>
        <v>0</v>
      </c>
      <c r="F12" s="814" t="s">
        <v>447</v>
      </c>
      <c r="G12" s="815"/>
      <c r="H12" s="815"/>
      <c r="I12" s="815"/>
      <c r="J12" s="815"/>
      <c r="K12" s="815"/>
      <c r="L12" s="816"/>
    </row>
    <row r="13" spans="1:14" s="10" customFormat="1" ht="111.75" customHeight="1" x14ac:dyDescent="0.25">
      <c r="A13" s="179"/>
      <c r="B13" s="179"/>
      <c r="C13" s="179"/>
      <c r="D13" s="179"/>
      <c r="E13" s="179"/>
      <c r="F13" s="179"/>
      <c r="G13" s="179"/>
      <c r="H13" s="179"/>
      <c r="I13" s="179"/>
      <c r="J13" s="179"/>
      <c r="K13" s="179"/>
      <c r="L13" s="179"/>
    </row>
    <row r="14" spans="1:14" s="10" customFormat="1" ht="41.25" customHeight="1" x14ac:dyDescent="0.25">
      <c r="A14" s="616" t="s">
        <v>129</v>
      </c>
      <c r="B14" s="616"/>
      <c r="C14" s="616"/>
      <c r="D14" s="616"/>
      <c r="E14" s="616"/>
      <c r="F14" s="469" t="s">
        <v>116</v>
      </c>
      <c r="G14" s="533"/>
      <c r="H14" s="533"/>
      <c r="I14" s="533"/>
      <c r="J14" s="533"/>
      <c r="K14" s="179"/>
      <c r="L14" s="179"/>
    </row>
    <row r="15" spans="1:14" s="10" customFormat="1" ht="41.25" customHeight="1" thickBot="1" x14ac:dyDescent="0.3">
      <c r="A15" s="591" t="s">
        <v>812</v>
      </c>
      <c r="B15" s="591"/>
      <c r="C15" s="591"/>
      <c r="D15" s="591"/>
      <c r="E15" s="591"/>
      <c r="F15" s="223" t="s">
        <v>160</v>
      </c>
      <c r="G15" s="179"/>
      <c r="H15" s="179"/>
      <c r="I15" s="179"/>
      <c r="J15" s="179"/>
      <c r="K15" s="179"/>
      <c r="L15" s="179"/>
    </row>
    <row r="16" spans="1:14" s="10" customFormat="1" ht="48.75" customHeight="1" thickBot="1" x14ac:dyDescent="0.3">
      <c r="A16" s="525" t="s">
        <v>448</v>
      </c>
      <c r="B16" s="526"/>
      <c r="C16" s="526"/>
      <c r="D16" s="527"/>
      <c r="E16" s="205"/>
      <c r="F16" s="224">
        <f>+E16*E11</f>
        <v>0</v>
      </c>
      <c r="G16" s="509" t="s">
        <v>327</v>
      </c>
      <c r="H16" s="510"/>
      <c r="I16" s="510"/>
      <c r="J16" s="511"/>
      <c r="K16" s="179"/>
      <c r="L16" s="179"/>
    </row>
    <row r="17" spans="1:12" s="10" customFormat="1" ht="76.5" customHeight="1" thickBot="1" x14ac:dyDescent="0.3">
      <c r="A17" s="525" t="s">
        <v>449</v>
      </c>
      <c r="B17" s="526"/>
      <c r="C17" s="526"/>
      <c r="D17" s="527"/>
      <c r="E17" s="205"/>
      <c r="F17" s="224">
        <f>+E17*E11</f>
        <v>0</v>
      </c>
      <c r="G17" s="509" t="s">
        <v>329</v>
      </c>
      <c r="H17" s="510"/>
      <c r="I17" s="510"/>
      <c r="J17" s="511"/>
      <c r="K17" s="179"/>
      <c r="L17" s="179"/>
    </row>
    <row r="18" spans="1:12" s="10" customFormat="1" ht="48.75" customHeight="1" thickBot="1" x14ac:dyDescent="0.3">
      <c r="A18" s="525" t="s">
        <v>134</v>
      </c>
      <c r="B18" s="526"/>
      <c r="C18" s="526"/>
      <c r="D18" s="527"/>
      <c r="E18" s="205"/>
      <c r="F18" s="224">
        <f>+E18*E11</f>
        <v>0</v>
      </c>
      <c r="G18" s="509" t="s">
        <v>330</v>
      </c>
      <c r="H18" s="510"/>
      <c r="I18" s="510"/>
      <c r="J18" s="511"/>
      <c r="K18" s="179"/>
      <c r="L18" s="179"/>
    </row>
    <row r="19" spans="1:12" s="10" customFormat="1" ht="192" customHeight="1" x14ac:dyDescent="0.25">
      <c r="A19" s="757" t="s">
        <v>813</v>
      </c>
      <c r="B19" s="757"/>
      <c r="C19" s="757"/>
      <c r="D19" s="757"/>
      <c r="E19" s="757"/>
      <c r="F19" s="757"/>
      <c r="G19" s="757"/>
      <c r="H19" s="179"/>
      <c r="I19" s="179"/>
      <c r="J19" s="179"/>
      <c r="K19" s="179"/>
      <c r="L19" s="183"/>
    </row>
    <row r="20" spans="1:12" s="10" customFormat="1" ht="36.75" customHeight="1" x14ac:dyDescent="0.25">
      <c r="A20" s="475" t="s">
        <v>135</v>
      </c>
      <c r="B20" s="585"/>
      <c r="C20" s="585"/>
      <c r="D20" s="585"/>
      <c r="E20" s="585"/>
      <c r="F20" s="585"/>
      <c r="G20" s="585"/>
    </row>
    <row r="21" spans="1:12" s="10" customFormat="1" ht="79.5" customHeight="1" x14ac:dyDescent="0.25">
      <c r="A21" s="591" t="s">
        <v>450</v>
      </c>
      <c r="B21" s="591"/>
      <c r="C21" s="591"/>
      <c r="D21" s="591"/>
      <c r="E21" s="591"/>
      <c r="F21" s="591"/>
      <c r="G21" s="591"/>
      <c r="H21" s="591"/>
    </row>
    <row r="22" spans="1:12" s="10" customFormat="1" ht="30.75" customHeight="1" x14ac:dyDescent="0.25">
      <c r="A22" s="597" t="s">
        <v>137</v>
      </c>
      <c r="B22" s="598"/>
      <c r="C22" s="598"/>
      <c r="D22" s="599"/>
      <c r="E22" s="764" t="s">
        <v>331</v>
      </c>
      <c r="F22" s="605" t="s">
        <v>116</v>
      </c>
      <c r="G22" s="475"/>
      <c r="H22" s="475"/>
      <c r="I22" s="475"/>
      <c r="J22" s="475"/>
      <c r="K22" s="475"/>
      <c r="L22" s="475"/>
    </row>
    <row r="23" spans="1:12" s="10" customFormat="1" ht="30.75" customHeight="1" x14ac:dyDescent="0.25">
      <c r="A23" s="600"/>
      <c r="B23" s="532"/>
      <c r="C23" s="532"/>
      <c r="D23" s="601"/>
      <c r="E23" s="603"/>
      <c r="F23" s="605"/>
      <c r="G23" s="475"/>
      <c r="H23" s="475"/>
      <c r="I23" s="475"/>
      <c r="J23" s="475"/>
      <c r="K23" s="475"/>
      <c r="L23" s="475"/>
    </row>
    <row r="24" spans="1:12" s="10" customFormat="1" ht="30.75" customHeight="1" thickBot="1" x14ac:dyDescent="0.3">
      <c r="A24" s="765" t="s">
        <v>814</v>
      </c>
      <c r="B24" s="766"/>
      <c r="C24" s="766"/>
      <c r="D24" s="767"/>
      <c r="E24" s="76"/>
      <c r="F24" s="761" t="s">
        <v>451</v>
      </c>
      <c r="G24" s="762"/>
      <c r="H24" s="762"/>
      <c r="I24" s="762"/>
      <c r="J24" s="762"/>
      <c r="K24" s="762"/>
      <c r="L24" s="763"/>
    </row>
    <row r="25" spans="1:12" s="10" customFormat="1" ht="31.5" customHeight="1" thickBot="1" x14ac:dyDescent="0.3">
      <c r="A25" s="574" t="s">
        <v>786</v>
      </c>
      <c r="B25" s="575"/>
      <c r="C25" s="575"/>
      <c r="D25" s="576"/>
      <c r="E25" s="76"/>
      <c r="F25" s="794" t="s">
        <v>816</v>
      </c>
      <c r="G25" s="795"/>
      <c r="H25" s="795"/>
      <c r="I25" s="795"/>
      <c r="J25" s="795"/>
      <c r="K25" s="795"/>
      <c r="L25" s="796"/>
    </row>
    <row r="26" spans="1:12" s="10" customFormat="1" ht="31.5" customHeight="1" thickBot="1" x14ac:dyDescent="0.3">
      <c r="A26" s="574" t="s">
        <v>815</v>
      </c>
      <c r="B26" s="575"/>
      <c r="C26" s="575"/>
      <c r="D26" s="576"/>
      <c r="E26" s="102"/>
      <c r="F26" s="797"/>
      <c r="G26" s="798"/>
      <c r="H26" s="798"/>
      <c r="I26" s="798"/>
      <c r="J26" s="798"/>
      <c r="K26" s="798"/>
      <c r="L26" s="799"/>
    </row>
    <row r="27" spans="1:12" s="10" customFormat="1" ht="31.5" customHeight="1" x14ac:dyDescent="0.25">
      <c r="A27" s="520" t="s">
        <v>140</v>
      </c>
      <c r="B27" s="520"/>
      <c r="C27" s="520"/>
      <c r="D27" s="520"/>
      <c r="E27" s="79">
        <f>SUM(E24:E26)</f>
        <v>0</v>
      </c>
      <c r="F27" s="242" t="s">
        <v>141</v>
      </c>
      <c r="G27" s="243"/>
      <c r="H27" s="243"/>
      <c r="I27" s="243"/>
      <c r="J27" s="243"/>
      <c r="K27" s="243"/>
      <c r="L27" s="244"/>
    </row>
    <row r="28" spans="1:12" s="10" customFormat="1" ht="27.75" customHeight="1" x14ac:dyDescent="0.25">
      <c r="A28" s="186"/>
      <c r="B28" s="186"/>
      <c r="C28" s="186"/>
      <c r="D28" s="186"/>
      <c r="E28" s="186"/>
      <c r="F28" s="186"/>
      <c r="G28" s="186"/>
    </row>
    <row r="29" spans="1:12" s="10" customFormat="1" ht="27.75" customHeight="1" x14ac:dyDescent="0.25">
      <c r="A29" s="184"/>
      <c r="B29" s="184"/>
      <c r="C29" s="184"/>
      <c r="D29" s="532" t="s">
        <v>333</v>
      </c>
      <c r="E29" s="532"/>
      <c r="F29" s="186"/>
      <c r="G29" s="186"/>
    </row>
    <row r="30" spans="1:12" s="10" customFormat="1" ht="27.75" customHeight="1" x14ac:dyDescent="0.25">
      <c r="A30" s="586" t="s">
        <v>725</v>
      </c>
      <c r="B30" s="587"/>
      <c r="C30" s="588"/>
      <c r="D30" s="589">
        <f>+E12*E17*E24</f>
        <v>0</v>
      </c>
      <c r="E30" s="804"/>
      <c r="F30" s="546" t="s">
        <v>143</v>
      </c>
      <c r="G30" s="547"/>
      <c r="H30" s="547"/>
      <c r="I30" s="547"/>
      <c r="J30" s="548"/>
    </row>
    <row r="31" spans="1:12" s="10" customFormat="1" ht="27.75" customHeight="1" thickBot="1" x14ac:dyDescent="0.3">
      <c r="A31" s="197"/>
      <c r="B31" s="197"/>
      <c r="C31" s="197"/>
      <c r="D31" s="197"/>
      <c r="E31" s="197"/>
      <c r="F31" s="186"/>
      <c r="G31" s="186"/>
    </row>
    <row r="32" spans="1:12" s="10" customFormat="1" ht="27.75" customHeight="1" thickBot="1" x14ac:dyDescent="0.3">
      <c r="A32" s="574" t="s">
        <v>817</v>
      </c>
      <c r="B32" s="575"/>
      <c r="C32" s="575"/>
      <c r="D32" s="576"/>
      <c r="E32" s="186"/>
      <c r="F32" s="186"/>
      <c r="G32" s="186"/>
    </row>
    <row r="33" spans="1:20" s="42" customFormat="1" ht="53.25" customHeight="1" x14ac:dyDescent="0.25">
      <c r="A33" s="583" t="s">
        <v>687</v>
      </c>
      <c r="B33" s="584"/>
      <c r="C33" s="584"/>
      <c r="D33" s="584"/>
      <c r="E33" s="584"/>
      <c r="F33" s="584"/>
      <c r="G33" s="584"/>
      <c r="H33" s="584"/>
      <c r="I33" s="584"/>
      <c r="J33" s="58"/>
    </row>
    <row r="34" spans="1:20" s="42" customFormat="1" ht="53.25" customHeight="1" x14ac:dyDescent="0.25">
      <c r="A34" s="638" t="s">
        <v>818</v>
      </c>
      <c r="B34" s="638"/>
      <c r="C34" s="638"/>
      <c r="D34" s="638"/>
      <c r="E34" s="638"/>
      <c r="H34" s="58"/>
      <c r="J34" s="58"/>
    </row>
    <row r="35" spans="1:20" s="10" customFormat="1" ht="30" x14ac:dyDescent="0.25">
      <c r="A35" s="69" t="s">
        <v>452</v>
      </c>
      <c r="B35" s="69"/>
      <c r="C35" s="69"/>
      <c r="D35" s="69"/>
      <c r="E35" s="168" t="s">
        <v>65</v>
      </c>
      <c r="F35" s="705" t="s">
        <v>116</v>
      </c>
      <c r="G35" s="469"/>
      <c r="H35" s="469"/>
      <c r="I35" s="469"/>
      <c r="J35" s="469"/>
      <c r="K35" s="469"/>
      <c r="L35" s="469"/>
    </row>
    <row r="36" spans="1:20" s="10" customFormat="1" ht="34.5" customHeight="1" x14ac:dyDescent="0.25">
      <c r="A36" s="520" t="s">
        <v>453</v>
      </c>
      <c r="B36" s="520"/>
      <c r="C36" s="520"/>
      <c r="D36" s="520"/>
      <c r="E36" s="152">
        <f>+E7</f>
        <v>0</v>
      </c>
      <c r="F36" s="749" t="s">
        <v>454</v>
      </c>
      <c r="G36" s="750"/>
      <c r="H36" s="750"/>
      <c r="I36" s="750"/>
      <c r="J36" s="750"/>
      <c r="K36" s="750"/>
      <c r="L36" s="751"/>
    </row>
    <row r="37" spans="1:20" s="10" customFormat="1" ht="34.5" customHeight="1" x14ac:dyDescent="0.25">
      <c r="A37" s="534" t="s">
        <v>455</v>
      </c>
      <c r="B37" s="535"/>
      <c r="C37" s="535"/>
      <c r="D37" s="535"/>
      <c r="E37" s="139">
        <f>+IFERROR(E7/E6,0)</f>
        <v>0</v>
      </c>
      <c r="F37" s="814" t="s">
        <v>456</v>
      </c>
      <c r="G37" s="815"/>
      <c r="H37" s="815"/>
      <c r="I37" s="815"/>
      <c r="J37" s="815"/>
      <c r="K37" s="815"/>
      <c r="L37" s="816"/>
    </row>
    <row r="38" spans="1:20" s="10" customFormat="1" ht="34.5" customHeight="1" x14ac:dyDescent="0.25">
      <c r="A38" s="534" t="s">
        <v>457</v>
      </c>
      <c r="B38" s="535"/>
      <c r="C38" s="535"/>
      <c r="D38" s="535"/>
      <c r="E38" s="140"/>
      <c r="F38" s="818" t="s">
        <v>340</v>
      </c>
      <c r="G38" s="820"/>
      <c r="H38" s="820"/>
      <c r="I38" s="820"/>
      <c r="J38" s="820"/>
      <c r="K38" s="820"/>
      <c r="L38" s="819"/>
    </row>
    <row r="39" spans="1:20" s="10" customFormat="1" ht="48" customHeight="1" x14ac:dyDescent="0.25">
      <c r="A39" s="534" t="s">
        <v>458</v>
      </c>
      <c r="B39" s="535"/>
      <c r="C39" s="535"/>
      <c r="D39" s="535"/>
      <c r="E39" s="141">
        <f>+IFERROR(E38/E36,0)</f>
        <v>0</v>
      </c>
      <c r="F39" s="837" t="s">
        <v>459</v>
      </c>
      <c r="G39" s="838"/>
      <c r="H39" s="838"/>
      <c r="I39" s="838"/>
      <c r="J39" s="838"/>
      <c r="K39" s="838"/>
      <c r="L39" s="839"/>
    </row>
    <row r="40" spans="1:20" s="42" customFormat="1" ht="26.25" customHeight="1" x14ac:dyDescent="0.25">
      <c r="A40" s="658" t="s">
        <v>152</v>
      </c>
      <c r="B40" s="658"/>
      <c r="C40" s="658"/>
      <c r="D40" s="659"/>
      <c r="E40" s="142">
        <f>+E39*E11*E17*E25</f>
        <v>0</v>
      </c>
      <c r="F40" s="840"/>
      <c r="G40" s="841"/>
      <c r="H40" s="841"/>
      <c r="I40" s="841"/>
      <c r="J40" s="841"/>
      <c r="K40" s="841"/>
      <c r="L40" s="842"/>
    </row>
    <row r="41" spans="1:20" s="42" customFormat="1" ht="51" customHeight="1" x14ac:dyDescent="0.25">
      <c r="A41" s="638" t="s">
        <v>819</v>
      </c>
      <c r="B41" s="638"/>
      <c r="C41" s="638"/>
      <c r="D41" s="638"/>
      <c r="E41" s="638"/>
      <c r="H41" s="58"/>
      <c r="J41" s="58"/>
    </row>
    <row r="42" spans="1:20" s="10" customFormat="1" ht="31.5" customHeight="1" x14ac:dyDescent="0.25">
      <c r="A42" s="391" t="s">
        <v>460</v>
      </c>
      <c r="B42" s="392"/>
      <c r="C42" s="392"/>
      <c r="D42" s="392"/>
      <c r="E42" s="392"/>
      <c r="F42" s="392"/>
      <c r="G42" s="392"/>
      <c r="H42" s="392"/>
      <c r="I42" s="392"/>
      <c r="J42" s="392"/>
      <c r="K42" s="392"/>
      <c r="L42" s="392"/>
      <c r="M42" s="392"/>
      <c r="N42" s="705" t="s">
        <v>116</v>
      </c>
      <c r="O42" s="469"/>
      <c r="P42" s="1"/>
      <c r="Q42" s="1"/>
      <c r="R42" s="1"/>
      <c r="S42" s="1"/>
      <c r="T42" s="1"/>
    </row>
    <row r="43" spans="1:20" s="41" customFormat="1" ht="10.5" customHeight="1" x14ac:dyDescent="0.25">
      <c r="A43" s="89"/>
      <c r="B43" s="89"/>
      <c r="C43" s="89"/>
      <c r="D43" s="89"/>
      <c r="E43" s="90"/>
      <c r="H43" s="58"/>
      <c r="J43" s="58"/>
      <c r="N43" s="165"/>
      <c r="O43" s="122"/>
      <c r="P43" s="1"/>
      <c r="Q43" s="1"/>
      <c r="R43" s="1"/>
      <c r="S43" s="1"/>
      <c r="T43" s="1"/>
    </row>
    <row r="44" spans="1:20" ht="31.5" customHeight="1" x14ac:dyDescent="0.25">
      <c r="C44" s="843" t="s">
        <v>461</v>
      </c>
      <c r="D44" s="844"/>
      <c r="E44" s="844"/>
      <c r="F44" s="844"/>
      <c r="G44" s="844"/>
      <c r="H44" s="844"/>
      <c r="I44" s="844"/>
      <c r="J44" s="844"/>
      <c r="K44" s="844"/>
      <c r="L44" s="844"/>
      <c r="M44" s="844"/>
      <c r="N44" s="160"/>
      <c r="O44" s="161"/>
    </row>
    <row r="45" spans="1:20" ht="30" x14ac:dyDescent="0.25">
      <c r="A45" s="782" t="s">
        <v>344</v>
      </c>
      <c r="B45" s="783"/>
      <c r="C45" s="283" t="s">
        <v>345</v>
      </c>
      <c r="D45" s="284" t="s">
        <v>346</v>
      </c>
      <c r="E45" s="283" t="s">
        <v>347</v>
      </c>
      <c r="F45" s="283" t="s">
        <v>348</v>
      </c>
      <c r="G45" s="283" t="s">
        <v>349</v>
      </c>
      <c r="H45" s="283" t="s">
        <v>350</v>
      </c>
      <c r="I45" s="283" t="s">
        <v>351</v>
      </c>
      <c r="J45" s="283" t="s">
        <v>352</v>
      </c>
      <c r="K45" s="285" t="s">
        <v>353</v>
      </c>
      <c r="L45" s="285" t="s">
        <v>354</v>
      </c>
      <c r="M45" s="158" t="s">
        <v>355</v>
      </c>
      <c r="N45" s="160"/>
      <c r="O45" s="161"/>
    </row>
    <row r="46" spans="1:20" ht="31.5" customHeight="1" x14ac:dyDescent="0.25">
      <c r="A46" s="701" t="s">
        <v>821</v>
      </c>
      <c r="B46" s="701"/>
      <c r="C46" s="86"/>
      <c r="D46" s="86"/>
      <c r="E46" s="86"/>
      <c r="F46" s="86"/>
      <c r="G46" s="86"/>
      <c r="H46" s="86"/>
      <c r="I46" s="86"/>
      <c r="J46" s="86"/>
      <c r="K46" s="86"/>
      <c r="L46" s="86"/>
      <c r="M46" s="159">
        <f>SUM(C46:L46)</f>
        <v>0</v>
      </c>
      <c r="N46" s="818" t="s">
        <v>820</v>
      </c>
      <c r="O46" s="819"/>
    </row>
    <row r="47" spans="1:20" ht="30.75" customHeight="1" x14ac:dyDescent="0.25">
      <c r="A47" s="702" t="s">
        <v>357</v>
      </c>
      <c r="B47" s="703"/>
      <c r="C47" s="29">
        <f>IF(C46&gt;0,IFERROR(5*E8*$E$17*$E$25,0),0)</f>
        <v>0</v>
      </c>
      <c r="D47" s="29">
        <f>IF(D46&gt;0,IFERROR(10*$E$8*$E$17*$E$25,0),0)</f>
        <v>0</v>
      </c>
      <c r="E47" s="29">
        <f>IF(E46&gt;0,IFERROR(20*$E$8*$E$17*$E$25,0),0)</f>
        <v>0</v>
      </c>
      <c r="F47" s="29">
        <f>IF(F46&gt;0,IFERROR(50*$E$8*$E$17*$E$25,0),0)</f>
        <v>0</v>
      </c>
      <c r="G47" s="29">
        <f>IF(G46&gt;0,IFERROR(100*$E$8*$E$17*$E$25,0),0)</f>
        <v>0</v>
      </c>
      <c r="H47" s="29">
        <f>IF(H46&gt;0,IFERROR(250*$E$8*$E$17*$E$25,0),0)</f>
        <v>0</v>
      </c>
      <c r="I47" s="29">
        <f>IF(I46&gt;0,IFERROR(400*$E$8*$E$17*$E$25,0),0)</f>
        <v>0</v>
      </c>
      <c r="J47" s="29">
        <f>IF(J46&gt;0,IFERROR(600*$E$8*$E$17*$E$25,0),0)</f>
        <v>0</v>
      </c>
      <c r="K47" s="29">
        <f>IF(K46&gt;0,IFERROR(1000*$E$8*$E$17*$E$25,0),0)</f>
        <v>0</v>
      </c>
      <c r="L47" s="29">
        <f>IF(L46&gt;0,IFERROR(1500*$E$8*$E$17*$E$25,0),0)</f>
        <v>0</v>
      </c>
      <c r="N47" s="160"/>
      <c r="O47" s="161"/>
    </row>
    <row r="48" spans="1:20" ht="30" customHeight="1" x14ac:dyDescent="0.25">
      <c r="A48" s="701" t="s">
        <v>822</v>
      </c>
      <c r="B48" s="704"/>
      <c r="C48" s="29">
        <f>IFERROR(C46*C47,0)</f>
        <v>0</v>
      </c>
      <c r="D48" s="29">
        <f t="shared" ref="D48:L48" si="0">+D46*D47</f>
        <v>0</v>
      </c>
      <c r="E48" s="29">
        <f t="shared" si="0"/>
        <v>0</v>
      </c>
      <c r="F48" s="29">
        <f t="shared" si="0"/>
        <v>0</v>
      </c>
      <c r="G48" s="29">
        <f t="shared" si="0"/>
        <v>0</v>
      </c>
      <c r="H48" s="29">
        <f t="shared" si="0"/>
        <v>0</v>
      </c>
      <c r="I48" s="29">
        <f t="shared" si="0"/>
        <v>0</v>
      </c>
      <c r="J48" s="29">
        <f t="shared" si="0"/>
        <v>0</v>
      </c>
      <c r="K48" s="29">
        <f t="shared" si="0"/>
        <v>0</v>
      </c>
      <c r="L48" s="29">
        <f t="shared" si="0"/>
        <v>0</v>
      </c>
      <c r="M48" s="92">
        <f>SUM(C48:L48)</f>
        <v>0</v>
      </c>
      <c r="N48" s="166"/>
      <c r="O48" s="161"/>
    </row>
    <row r="49" spans="1:17" ht="31.5" customHeight="1" x14ac:dyDescent="0.25">
      <c r="A49" s="701" t="s">
        <v>359</v>
      </c>
      <c r="B49" s="704"/>
      <c r="C49" s="91"/>
      <c r="D49" s="91"/>
      <c r="E49" s="91"/>
      <c r="F49" s="91"/>
      <c r="G49" s="91"/>
      <c r="H49" s="91"/>
      <c r="I49" s="91"/>
      <c r="J49" s="91"/>
      <c r="K49" s="91"/>
      <c r="L49" s="91"/>
      <c r="M49" s="92">
        <f>+M48-(E11*E17*E25)</f>
        <v>0</v>
      </c>
      <c r="N49" s="160"/>
      <c r="O49" s="161"/>
    </row>
    <row r="50" spans="1:17" ht="33" customHeight="1" x14ac:dyDescent="0.25">
      <c r="A50" s="701" t="s">
        <v>360</v>
      </c>
      <c r="B50" s="704"/>
      <c r="C50" s="87">
        <f>+IF(C46&gt;0,C47-(C47*$M$51),0)</f>
        <v>0</v>
      </c>
      <c r="D50" s="87">
        <f t="shared" ref="D50:L50" si="1">+IF(D46&gt;0,D47-(D47*$M$51),0)</f>
        <v>0</v>
      </c>
      <c r="E50" s="87">
        <f t="shared" si="1"/>
        <v>0</v>
      </c>
      <c r="F50" s="87">
        <f t="shared" si="1"/>
        <v>0</v>
      </c>
      <c r="G50" s="87">
        <f t="shared" si="1"/>
        <v>0</v>
      </c>
      <c r="H50" s="87">
        <f t="shared" si="1"/>
        <v>0</v>
      </c>
      <c r="I50" s="87">
        <f t="shared" si="1"/>
        <v>0</v>
      </c>
      <c r="J50" s="87">
        <f t="shared" si="1"/>
        <v>0</v>
      </c>
      <c r="K50" s="87">
        <f t="shared" si="1"/>
        <v>0</v>
      </c>
      <c r="L50" s="87">
        <f t="shared" si="1"/>
        <v>0</v>
      </c>
      <c r="M50" s="164" t="s">
        <v>361</v>
      </c>
      <c r="N50" s="818" t="s">
        <v>462</v>
      </c>
      <c r="O50" s="819"/>
    </row>
    <row r="51" spans="1:17" s="41" customFormat="1" ht="29.25" customHeight="1" thickBot="1" x14ac:dyDescent="0.3">
      <c r="A51" s="89"/>
      <c r="B51" s="89"/>
      <c r="C51" s="94"/>
      <c r="D51" s="94"/>
      <c r="E51" s="94"/>
      <c r="F51" s="94"/>
      <c r="G51" s="94"/>
      <c r="H51" s="94"/>
      <c r="I51" s="94"/>
      <c r="J51" s="94"/>
      <c r="K51" s="94"/>
      <c r="L51" s="94"/>
      <c r="M51" s="163">
        <f>+IFERROR(M49/M48,0)</f>
        <v>0</v>
      </c>
    </row>
    <row r="52" spans="1:17" s="10" customFormat="1" ht="31.5" customHeight="1" thickBot="1" x14ac:dyDescent="0.3">
      <c r="A52" s="574" t="s">
        <v>823</v>
      </c>
      <c r="B52" s="575"/>
      <c r="C52" s="575"/>
      <c r="D52" s="576"/>
      <c r="E52" s="96"/>
      <c r="F52" s="71"/>
      <c r="G52" s="185"/>
      <c r="H52" s="185"/>
      <c r="I52" s="185"/>
      <c r="J52" s="185"/>
    </row>
    <row r="53" spans="1:17" s="10" customFormat="1" ht="108.75" customHeight="1" x14ac:dyDescent="0.25">
      <c r="A53" s="788" t="s">
        <v>463</v>
      </c>
      <c r="B53" s="365"/>
      <c r="C53" s="365"/>
      <c r="D53" s="365"/>
      <c r="E53" s="365"/>
      <c r="F53" s="365"/>
      <c r="G53" s="185"/>
      <c r="H53" s="185"/>
      <c r="I53" s="185"/>
      <c r="J53" s="185"/>
    </row>
    <row r="54" spans="1:17" s="10" customFormat="1" ht="48.75" customHeight="1" x14ac:dyDescent="0.25">
      <c r="A54" s="185"/>
      <c r="B54" s="185"/>
      <c r="C54" s="789" t="s">
        <v>464</v>
      </c>
      <c r="D54" s="789"/>
      <c r="E54" s="789"/>
      <c r="F54" s="299"/>
      <c r="G54" s="299"/>
      <c r="H54" s="789" t="s">
        <v>465</v>
      </c>
      <c r="I54" s="789"/>
      <c r="K54" s="299"/>
    </row>
    <row r="55" spans="1:17" ht="40.5" customHeight="1" x14ac:dyDescent="0.25">
      <c r="A55" s="185"/>
      <c r="B55" s="185"/>
      <c r="C55" s="845" t="s">
        <v>466</v>
      </c>
      <c r="D55" s="851"/>
      <c r="E55" s="846"/>
      <c r="F55" s="847" t="s">
        <v>467</v>
      </c>
      <c r="G55" s="848"/>
      <c r="H55" s="847" t="s">
        <v>468</v>
      </c>
      <c r="I55" s="848"/>
      <c r="J55" s="847" t="s">
        <v>469</v>
      </c>
      <c r="K55" s="848"/>
      <c r="L55" s="817" t="s">
        <v>470</v>
      </c>
      <c r="M55" s="817"/>
    </row>
    <row r="56" spans="1:17" ht="42.75" customHeight="1" x14ac:dyDescent="0.25">
      <c r="A56" s="185"/>
      <c r="B56" s="185"/>
      <c r="C56" s="786" t="s">
        <v>471</v>
      </c>
      <c r="D56" s="845" t="s">
        <v>472</v>
      </c>
      <c r="E56" s="846"/>
      <c r="F56" s="849"/>
      <c r="G56" s="850"/>
      <c r="H56" s="849"/>
      <c r="I56" s="850"/>
      <c r="J56" s="849"/>
      <c r="K56" s="850"/>
      <c r="L56" s="817"/>
      <c r="M56" s="817"/>
    </row>
    <row r="57" spans="1:17" ht="17.25" x14ac:dyDescent="0.25">
      <c r="A57" s="219" t="s">
        <v>473</v>
      </c>
      <c r="B57" s="219"/>
      <c r="C57" s="787"/>
      <c r="D57" s="167" t="s">
        <v>474</v>
      </c>
      <c r="E57" s="167" t="s">
        <v>475</v>
      </c>
      <c r="F57" s="167" t="s">
        <v>474</v>
      </c>
      <c r="G57" s="167" t="s">
        <v>475</v>
      </c>
      <c r="H57" s="167" t="s">
        <v>474</v>
      </c>
      <c r="I57" s="167" t="s">
        <v>475</v>
      </c>
      <c r="J57" s="167" t="s">
        <v>474</v>
      </c>
      <c r="K57" s="167" t="s">
        <v>475</v>
      </c>
      <c r="L57" s="167" t="s">
        <v>474</v>
      </c>
      <c r="M57" s="167" t="s">
        <v>475</v>
      </c>
    </row>
    <row r="58" spans="1:17" ht="30" hidden="1" customHeight="1" x14ac:dyDescent="0.25">
      <c r="A58" s="784" t="s">
        <v>476</v>
      </c>
      <c r="B58" s="785"/>
      <c r="C58" s="104">
        <v>1.75</v>
      </c>
      <c r="D58" s="104">
        <v>0.75</v>
      </c>
      <c r="E58" s="104">
        <v>1.25</v>
      </c>
      <c r="F58" s="98">
        <f>+C58*D58*E12*E17*E26</f>
        <v>0</v>
      </c>
      <c r="G58" s="98">
        <f t="shared" ref="G58:G70" si="2">+C58*E58*$E$12*$E$17*$E$26</f>
        <v>0</v>
      </c>
      <c r="H58" s="103"/>
      <c r="I58" s="103"/>
      <c r="J58" s="98">
        <f>+H58*F58</f>
        <v>0</v>
      </c>
      <c r="K58" s="98">
        <f>+IF(I58&gt;0,I58*G58,0)</f>
        <v>0</v>
      </c>
      <c r="L58" s="216">
        <f t="shared" ref="L58:L70" si="3">IF(H58&gt;0,F58-(F58*$K$98),0)</f>
        <v>0</v>
      </c>
      <c r="M58" s="216">
        <f t="shared" ref="M58:M70" si="4">+IF(I58&gt;0,G58-(G58*$K$98),0)</f>
        <v>0</v>
      </c>
      <c r="P58" s="1">
        <f t="shared" ref="P58:P70" si="5">+L58*H58</f>
        <v>0</v>
      </c>
      <c r="Q58" s="1">
        <f t="shared" ref="Q58:Q70" si="6">+M58*I58</f>
        <v>0</v>
      </c>
    </row>
    <row r="59" spans="1:17" ht="31.5" hidden="1" customHeight="1" x14ac:dyDescent="0.25">
      <c r="A59" s="784" t="s">
        <v>477</v>
      </c>
      <c r="B59" s="785"/>
      <c r="C59" s="104">
        <v>1.25</v>
      </c>
      <c r="D59" s="104">
        <v>0.75</v>
      </c>
      <c r="E59" s="104">
        <v>1.25</v>
      </c>
      <c r="F59" s="98">
        <f t="shared" ref="F59:F70" si="7">+C59*D59*$E$12*$E$17*$E$26</f>
        <v>0</v>
      </c>
      <c r="G59" s="98">
        <f t="shared" si="2"/>
        <v>0</v>
      </c>
      <c r="H59" s="103"/>
      <c r="I59" s="103"/>
      <c r="J59" s="98">
        <f t="shared" ref="J59:J70" si="8">+H59*F59</f>
        <v>0</v>
      </c>
      <c r="K59" s="98">
        <f t="shared" ref="K59:K70" si="9">+IF(I59&gt;0,I59*G59,0)</f>
        <v>0</v>
      </c>
      <c r="L59" s="216">
        <f t="shared" si="3"/>
        <v>0</v>
      </c>
      <c r="M59" s="216">
        <f t="shared" si="4"/>
        <v>0</v>
      </c>
      <c r="P59" s="1">
        <f t="shared" si="5"/>
        <v>0</v>
      </c>
      <c r="Q59" s="1">
        <f t="shared" si="6"/>
        <v>0</v>
      </c>
    </row>
    <row r="60" spans="1:17" ht="30" hidden="1" customHeight="1" x14ac:dyDescent="0.25">
      <c r="A60" s="784" t="s">
        <v>478</v>
      </c>
      <c r="B60" s="785"/>
      <c r="C60" s="104">
        <v>1.75</v>
      </c>
      <c r="D60" s="104">
        <v>0.75</v>
      </c>
      <c r="E60" s="104">
        <v>1.25</v>
      </c>
      <c r="F60" s="98">
        <f t="shared" si="7"/>
        <v>0</v>
      </c>
      <c r="G60" s="98">
        <f t="shared" si="2"/>
        <v>0</v>
      </c>
      <c r="H60" s="103"/>
      <c r="I60" s="103"/>
      <c r="J60" s="98">
        <f t="shared" si="8"/>
        <v>0</v>
      </c>
      <c r="K60" s="98">
        <f t="shared" si="9"/>
        <v>0</v>
      </c>
      <c r="L60" s="216">
        <f t="shared" si="3"/>
        <v>0</v>
      </c>
      <c r="M60" s="216">
        <f t="shared" si="4"/>
        <v>0</v>
      </c>
      <c r="P60" s="1">
        <f t="shared" si="5"/>
        <v>0</v>
      </c>
      <c r="Q60" s="1">
        <f t="shared" si="6"/>
        <v>0</v>
      </c>
    </row>
    <row r="61" spans="1:17" ht="30" hidden="1" customHeight="1" x14ac:dyDescent="0.25">
      <c r="A61" s="784" t="s">
        <v>479</v>
      </c>
      <c r="B61" s="785"/>
      <c r="C61" s="104">
        <v>1.5</v>
      </c>
      <c r="D61" s="104">
        <v>0.75</v>
      </c>
      <c r="E61" s="104">
        <v>1.25</v>
      </c>
      <c r="F61" s="98">
        <f t="shared" si="7"/>
        <v>0</v>
      </c>
      <c r="G61" s="98">
        <f t="shared" si="2"/>
        <v>0</v>
      </c>
      <c r="H61" s="103"/>
      <c r="I61" s="103"/>
      <c r="J61" s="98">
        <f t="shared" si="8"/>
        <v>0</v>
      </c>
      <c r="K61" s="98">
        <f t="shared" si="9"/>
        <v>0</v>
      </c>
      <c r="L61" s="216">
        <f t="shared" si="3"/>
        <v>0</v>
      </c>
      <c r="M61" s="216">
        <f t="shared" si="4"/>
        <v>0</v>
      </c>
      <c r="P61" s="1">
        <f t="shared" si="5"/>
        <v>0</v>
      </c>
      <c r="Q61" s="1">
        <f t="shared" si="6"/>
        <v>0</v>
      </c>
    </row>
    <row r="62" spans="1:17" ht="30" hidden="1" customHeight="1" x14ac:dyDescent="0.25">
      <c r="A62" s="784" t="s">
        <v>480</v>
      </c>
      <c r="B62" s="785"/>
      <c r="C62" s="104">
        <v>3.25</v>
      </c>
      <c r="D62" s="104">
        <v>0.75</v>
      </c>
      <c r="E62" s="104">
        <v>1.25</v>
      </c>
      <c r="F62" s="98">
        <f t="shared" si="7"/>
        <v>0</v>
      </c>
      <c r="G62" s="98">
        <f t="shared" si="2"/>
        <v>0</v>
      </c>
      <c r="H62" s="103"/>
      <c r="I62" s="103"/>
      <c r="J62" s="98">
        <f t="shared" si="8"/>
        <v>0</v>
      </c>
      <c r="K62" s="98">
        <f t="shared" si="9"/>
        <v>0</v>
      </c>
      <c r="L62" s="216">
        <f t="shared" si="3"/>
        <v>0</v>
      </c>
      <c r="M62" s="216">
        <f t="shared" si="4"/>
        <v>0</v>
      </c>
      <c r="P62" s="1">
        <f t="shared" si="5"/>
        <v>0</v>
      </c>
      <c r="Q62" s="1">
        <f t="shared" si="6"/>
        <v>0</v>
      </c>
    </row>
    <row r="63" spans="1:17" ht="31.5" hidden="1" customHeight="1" x14ac:dyDescent="0.25">
      <c r="A63" s="784" t="s">
        <v>481</v>
      </c>
      <c r="B63" s="785"/>
      <c r="C63" s="104">
        <v>2</v>
      </c>
      <c r="D63" s="104">
        <v>0.75</v>
      </c>
      <c r="E63" s="104">
        <v>1.25</v>
      </c>
      <c r="F63" s="98">
        <f t="shared" si="7"/>
        <v>0</v>
      </c>
      <c r="G63" s="98">
        <f t="shared" si="2"/>
        <v>0</v>
      </c>
      <c r="H63" s="103"/>
      <c r="I63" s="103"/>
      <c r="J63" s="98">
        <f t="shared" si="8"/>
        <v>0</v>
      </c>
      <c r="K63" s="98">
        <f t="shared" si="9"/>
        <v>0</v>
      </c>
      <c r="L63" s="216">
        <f t="shared" si="3"/>
        <v>0</v>
      </c>
      <c r="M63" s="216">
        <f t="shared" si="4"/>
        <v>0</v>
      </c>
      <c r="P63" s="1">
        <f t="shared" si="5"/>
        <v>0</v>
      </c>
      <c r="Q63" s="1">
        <f t="shared" si="6"/>
        <v>0</v>
      </c>
    </row>
    <row r="64" spans="1:17" ht="30" hidden="1" customHeight="1" x14ac:dyDescent="0.25">
      <c r="A64" s="784" t="s">
        <v>482</v>
      </c>
      <c r="B64" s="785"/>
      <c r="C64" s="104">
        <v>2.75</v>
      </c>
      <c r="D64" s="104">
        <v>0.75</v>
      </c>
      <c r="E64" s="104">
        <v>1.25</v>
      </c>
      <c r="F64" s="98">
        <f t="shared" si="7"/>
        <v>0</v>
      </c>
      <c r="G64" s="98">
        <f t="shared" si="2"/>
        <v>0</v>
      </c>
      <c r="H64" s="103"/>
      <c r="I64" s="103"/>
      <c r="J64" s="98">
        <f t="shared" si="8"/>
        <v>0</v>
      </c>
      <c r="K64" s="98">
        <f t="shared" si="9"/>
        <v>0</v>
      </c>
      <c r="L64" s="216">
        <f t="shared" si="3"/>
        <v>0</v>
      </c>
      <c r="M64" s="216">
        <f t="shared" si="4"/>
        <v>0</v>
      </c>
      <c r="P64" s="1">
        <f t="shared" si="5"/>
        <v>0</v>
      </c>
      <c r="Q64" s="1">
        <f t="shared" si="6"/>
        <v>0</v>
      </c>
    </row>
    <row r="65" spans="1:17" ht="30" hidden="1" customHeight="1" x14ac:dyDescent="0.25">
      <c r="A65" s="784" t="s">
        <v>483</v>
      </c>
      <c r="B65" s="785"/>
      <c r="C65" s="104">
        <v>1.75</v>
      </c>
      <c r="D65" s="104">
        <v>0.75</v>
      </c>
      <c r="E65" s="104">
        <v>1.25</v>
      </c>
      <c r="F65" s="98">
        <f t="shared" si="7"/>
        <v>0</v>
      </c>
      <c r="G65" s="98">
        <f t="shared" si="2"/>
        <v>0</v>
      </c>
      <c r="H65" s="103"/>
      <c r="I65" s="103"/>
      <c r="J65" s="98">
        <f t="shared" si="8"/>
        <v>0</v>
      </c>
      <c r="K65" s="98">
        <f t="shared" si="9"/>
        <v>0</v>
      </c>
      <c r="L65" s="216">
        <f t="shared" si="3"/>
        <v>0</v>
      </c>
      <c r="M65" s="216">
        <f t="shared" si="4"/>
        <v>0</v>
      </c>
      <c r="P65" s="1">
        <f t="shared" si="5"/>
        <v>0</v>
      </c>
      <c r="Q65" s="1">
        <f t="shared" si="6"/>
        <v>0</v>
      </c>
    </row>
    <row r="66" spans="1:17" ht="29.25" hidden="1" customHeight="1" x14ac:dyDescent="0.25">
      <c r="A66" s="784" t="s">
        <v>484</v>
      </c>
      <c r="B66" s="785"/>
      <c r="C66" s="104">
        <v>3.25</v>
      </c>
      <c r="D66" s="104">
        <v>0.75</v>
      </c>
      <c r="E66" s="104">
        <v>1.25</v>
      </c>
      <c r="F66" s="98">
        <f t="shared" si="7"/>
        <v>0</v>
      </c>
      <c r="G66" s="98">
        <f t="shared" si="2"/>
        <v>0</v>
      </c>
      <c r="H66" s="103"/>
      <c r="I66" s="103"/>
      <c r="J66" s="98">
        <f t="shared" si="8"/>
        <v>0</v>
      </c>
      <c r="K66" s="98">
        <f t="shared" si="9"/>
        <v>0</v>
      </c>
      <c r="L66" s="216">
        <f t="shared" si="3"/>
        <v>0</v>
      </c>
      <c r="M66" s="216">
        <f t="shared" si="4"/>
        <v>0</v>
      </c>
      <c r="P66" s="1">
        <f t="shared" si="5"/>
        <v>0</v>
      </c>
      <c r="Q66" s="1">
        <f t="shared" si="6"/>
        <v>0</v>
      </c>
    </row>
    <row r="67" spans="1:17" ht="30.75" hidden="1" customHeight="1" x14ac:dyDescent="0.25">
      <c r="A67" s="784" t="s">
        <v>485</v>
      </c>
      <c r="B67" s="785"/>
      <c r="C67" s="104">
        <v>2.5</v>
      </c>
      <c r="D67" s="104">
        <v>0.75</v>
      </c>
      <c r="E67" s="104">
        <v>1.25</v>
      </c>
      <c r="F67" s="98">
        <f t="shared" si="7"/>
        <v>0</v>
      </c>
      <c r="G67" s="98">
        <f t="shared" si="2"/>
        <v>0</v>
      </c>
      <c r="H67" s="103"/>
      <c r="I67" s="103"/>
      <c r="J67" s="98">
        <f t="shared" si="8"/>
        <v>0</v>
      </c>
      <c r="K67" s="98">
        <f t="shared" si="9"/>
        <v>0</v>
      </c>
      <c r="L67" s="216">
        <f t="shared" si="3"/>
        <v>0</v>
      </c>
      <c r="M67" s="216">
        <f t="shared" si="4"/>
        <v>0</v>
      </c>
      <c r="P67" s="1">
        <f t="shared" si="5"/>
        <v>0</v>
      </c>
      <c r="Q67" s="1">
        <f t="shared" si="6"/>
        <v>0</v>
      </c>
    </row>
    <row r="68" spans="1:17" ht="30.75" hidden="1" customHeight="1" x14ac:dyDescent="0.25">
      <c r="A68" s="784" t="s">
        <v>486</v>
      </c>
      <c r="B68" s="785"/>
      <c r="C68" s="104">
        <v>1</v>
      </c>
      <c r="D68" s="104">
        <v>0.75</v>
      </c>
      <c r="E68" s="104">
        <v>1.25</v>
      </c>
      <c r="F68" s="98">
        <f t="shared" si="7"/>
        <v>0</v>
      </c>
      <c r="G68" s="98">
        <f t="shared" si="2"/>
        <v>0</v>
      </c>
      <c r="H68" s="103"/>
      <c r="I68" s="103"/>
      <c r="J68" s="98">
        <f t="shared" si="8"/>
        <v>0</v>
      </c>
      <c r="K68" s="98">
        <f t="shared" si="9"/>
        <v>0</v>
      </c>
      <c r="L68" s="216">
        <f t="shared" si="3"/>
        <v>0</v>
      </c>
      <c r="M68" s="216">
        <f t="shared" si="4"/>
        <v>0</v>
      </c>
      <c r="P68" s="1">
        <f t="shared" si="5"/>
        <v>0</v>
      </c>
      <c r="Q68" s="1">
        <f t="shared" si="6"/>
        <v>0</v>
      </c>
    </row>
    <row r="69" spans="1:17" ht="30" hidden="1" customHeight="1" x14ac:dyDescent="0.25">
      <c r="A69" s="784" t="s">
        <v>487</v>
      </c>
      <c r="B69" s="785"/>
      <c r="C69" s="104">
        <v>1</v>
      </c>
      <c r="D69" s="104">
        <v>0.75</v>
      </c>
      <c r="E69" s="104">
        <v>1.25</v>
      </c>
      <c r="F69" s="98">
        <f t="shared" si="7"/>
        <v>0</v>
      </c>
      <c r="G69" s="98">
        <f t="shared" si="2"/>
        <v>0</v>
      </c>
      <c r="H69" s="103"/>
      <c r="I69" s="103"/>
      <c r="J69" s="98">
        <f t="shared" si="8"/>
        <v>0</v>
      </c>
      <c r="K69" s="98">
        <f t="shared" si="9"/>
        <v>0</v>
      </c>
      <c r="L69" s="216">
        <f t="shared" si="3"/>
        <v>0</v>
      </c>
      <c r="M69" s="216">
        <f t="shared" si="4"/>
        <v>0</v>
      </c>
      <c r="P69" s="1">
        <f t="shared" si="5"/>
        <v>0</v>
      </c>
      <c r="Q69" s="1">
        <f t="shared" si="6"/>
        <v>0</v>
      </c>
    </row>
    <row r="70" spans="1:17" ht="31.5" hidden="1" customHeight="1" x14ac:dyDescent="0.25">
      <c r="A70" s="807" t="s">
        <v>488</v>
      </c>
      <c r="B70" s="808"/>
      <c r="C70" s="104">
        <v>0.3</v>
      </c>
      <c r="D70" s="104">
        <v>0.75</v>
      </c>
      <c r="E70" s="104">
        <v>1.25</v>
      </c>
      <c r="F70" s="98">
        <f t="shared" si="7"/>
        <v>0</v>
      </c>
      <c r="G70" s="98">
        <f t="shared" si="2"/>
        <v>0</v>
      </c>
      <c r="H70" s="103"/>
      <c r="I70" s="103"/>
      <c r="J70" s="98">
        <f t="shared" si="8"/>
        <v>0</v>
      </c>
      <c r="K70" s="98">
        <f t="shared" si="9"/>
        <v>0</v>
      </c>
      <c r="L70" s="216">
        <f t="shared" si="3"/>
        <v>0</v>
      </c>
      <c r="M70" s="216">
        <f t="shared" si="4"/>
        <v>0</v>
      </c>
      <c r="P70" s="1">
        <f t="shared" si="5"/>
        <v>0</v>
      </c>
      <c r="Q70" s="1">
        <f t="shared" si="6"/>
        <v>0</v>
      </c>
    </row>
    <row r="71" spans="1:17" ht="59.25" customHeight="1" x14ac:dyDescent="0.25">
      <c r="A71" s="811" t="s">
        <v>489</v>
      </c>
      <c r="B71" s="812"/>
      <c r="C71" s="364">
        <v>1.25</v>
      </c>
      <c r="D71" s="104">
        <v>0.75</v>
      </c>
      <c r="E71" s="104">
        <v>1.25</v>
      </c>
      <c r="F71" s="98">
        <f t="shared" ref="F71:F94" si="10">+C71*D71*$E$12*$E$17*$E$26</f>
        <v>0</v>
      </c>
      <c r="G71" s="98">
        <f t="shared" ref="G71:G94" si="11">+C71*E71*$E$12*$E$17*$E$26</f>
        <v>0</v>
      </c>
      <c r="H71" s="104"/>
      <c r="I71" s="104"/>
      <c r="J71" s="98">
        <f t="shared" ref="J71:J94" si="12">+H71*F71</f>
        <v>0</v>
      </c>
      <c r="K71" s="98">
        <f t="shared" ref="K71:K94" si="13">+IF(I71&gt;0,I71*G71,0)</f>
        <v>0</v>
      </c>
      <c r="L71" s="216">
        <f t="shared" ref="L71:L94" si="14">IF(H71&gt;0,F71-(F71*$K$98),0)</f>
        <v>0</v>
      </c>
      <c r="M71" s="216">
        <f t="shared" ref="M71:M94" si="15">+IF(I71&gt;0,G71-(G71*$K$98),0)</f>
        <v>0</v>
      </c>
    </row>
    <row r="72" spans="1:17" ht="73.5" customHeight="1" x14ac:dyDescent="0.25">
      <c r="A72" s="811" t="s">
        <v>490</v>
      </c>
      <c r="B72" s="812"/>
      <c r="C72" s="364">
        <v>2</v>
      </c>
      <c r="D72" s="104">
        <v>0.75</v>
      </c>
      <c r="E72" s="104">
        <v>1.25</v>
      </c>
      <c r="F72" s="98">
        <f t="shared" si="10"/>
        <v>0</v>
      </c>
      <c r="G72" s="98">
        <f t="shared" si="11"/>
        <v>0</v>
      </c>
      <c r="H72" s="104"/>
      <c r="I72" s="104"/>
      <c r="J72" s="98">
        <f t="shared" si="12"/>
        <v>0</v>
      </c>
      <c r="K72" s="98">
        <f t="shared" si="13"/>
        <v>0</v>
      </c>
      <c r="L72" s="216">
        <f t="shared" si="14"/>
        <v>0</v>
      </c>
      <c r="M72" s="216">
        <f t="shared" si="15"/>
        <v>0</v>
      </c>
    </row>
    <row r="73" spans="1:17" ht="60" customHeight="1" x14ac:dyDescent="0.25">
      <c r="A73" s="811" t="s">
        <v>491</v>
      </c>
      <c r="B73" s="812"/>
      <c r="C73" s="364">
        <v>2.75</v>
      </c>
      <c r="D73" s="104">
        <v>0.75</v>
      </c>
      <c r="E73" s="104">
        <v>1.25</v>
      </c>
      <c r="F73" s="98">
        <f t="shared" si="10"/>
        <v>0</v>
      </c>
      <c r="G73" s="98">
        <f t="shared" si="11"/>
        <v>0</v>
      </c>
      <c r="H73" s="104"/>
      <c r="I73" s="104"/>
      <c r="J73" s="98">
        <f t="shared" si="12"/>
        <v>0</v>
      </c>
      <c r="K73" s="98">
        <f t="shared" si="13"/>
        <v>0</v>
      </c>
      <c r="L73" s="216">
        <f t="shared" si="14"/>
        <v>0</v>
      </c>
      <c r="M73" s="216">
        <f t="shared" si="15"/>
        <v>0</v>
      </c>
    </row>
    <row r="74" spans="1:17" ht="47.25" customHeight="1" x14ac:dyDescent="0.25">
      <c r="A74" s="811" t="s">
        <v>492</v>
      </c>
      <c r="B74" s="812"/>
      <c r="C74" s="364">
        <v>1.5</v>
      </c>
      <c r="D74" s="104">
        <v>0.75</v>
      </c>
      <c r="E74" s="104">
        <v>1.25</v>
      </c>
      <c r="F74" s="98">
        <f t="shared" si="10"/>
        <v>0</v>
      </c>
      <c r="G74" s="98">
        <f t="shared" si="11"/>
        <v>0</v>
      </c>
      <c r="H74" s="104"/>
      <c r="I74" s="104"/>
      <c r="J74" s="98">
        <f t="shared" si="12"/>
        <v>0</v>
      </c>
      <c r="K74" s="98">
        <f t="shared" si="13"/>
        <v>0</v>
      </c>
      <c r="L74" s="216">
        <f t="shared" si="14"/>
        <v>0</v>
      </c>
      <c r="M74" s="216">
        <f t="shared" si="15"/>
        <v>0</v>
      </c>
    </row>
    <row r="75" spans="1:17" ht="77.25" customHeight="1" x14ac:dyDescent="0.25">
      <c r="A75" s="811" t="s">
        <v>493</v>
      </c>
      <c r="B75" s="812"/>
      <c r="C75" s="364">
        <v>2.25</v>
      </c>
      <c r="D75" s="104">
        <v>0.75</v>
      </c>
      <c r="E75" s="104">
        <v>1.25</v>
      </c>
      <c r="F75" s="98">
        <f t="shared" si="10"/>
        <v>0</v>
      </c>
      <c r="G75" s="98">
        <f t="shared" si="11"/>
        <v>0</v>
      </c>
      <c r="H75" s="104"/>
      <c r="I75" s="104"/>
      <c r="J75" s="98">
        <f t="shared" si="12"/>
        <v>0</v>
      </c>
      <c r="K75" s="98">
        <f t="shared" si="13"/>
        <v>0</v>
      </c>
      <c r="L75" s="216">
        <f t="shared" si="14"/>
        <v>0</v>
      </c>
      <c r="M75" s="216">
        <f t="shared" si="15"/>
        <v>0</v>
      </c>
    </row>
    <row r="76" spans="1:17" ht="31.5" customHeight="1" x14ac:dyDescent="0.25">
      <c r="A76" s="811" t="s">
        <v>494</v>
      </c>
      <c r="B76" s="812"/>
      <c r="C76" s="364">
        <v>2.75</v>
      </c>
      <c r="D76" s="104">
        <v>0.75</v>
      </c>
      <c r="E76" s="104">
        <v>1.25</v>
      </c>
      <c r="F76" s="98">
        <f t="shared" si="10"/>
        <v>0</v>
      </c>
      <c r="G76" s="98">
        <f t="shared" si="11"/>
        <v>0</v>
      </c>
      <c r="H76" s="104"/>
      <c r="I76" s="104"/>
      <c r="J76" s="98">
        <f t="shared" si="12"/>
        <v>0</v>
      </c>
      <c r="K76" s="98">
        <f t="shared" si="13"/>
        <v>0</v>
      </c>
      <c r="L76" s="216">
        <f t="shared" si="14"/>
        <v>0</v>
      </c>
      <c r="M76" s="216">
        <f t="shared" si="15"/>
        <v>0</v>
      </c>
    </row>
    <row r="77" spans="1:17" ht="61.5" customHeight="1" x14ac:dyDescent="0.25">
      <c r="A77" s="811" t="s">
        <v>495</v>
      </c>
      <c r="B77" s="812"/>
      <c r="C77" s="364">
        <v>1</v>
      </c>
      <c r="D77" s="104">
        <v>0.75</v>
      </c>
      <c r="E77" s="104">
        <v>1.25</v>
      </c>
      <c r="F77" s="98">
        <f t="shared" si="10"/>
        <v>0</v>
      </c>
      <c r="G77" s="98">
        <f t="shared" si="11"/>
        <v>0</v>
      </c>
      <c r="H77" s="104"/>
      <c r="I77" s="104"/>
      <c r="J77" s="98">
        <f t="shared" si="12"/>
        <v>0</v>
      </c>
      <c r="K77" s="98">
        <f t="shared" si="13"/>
        <v>0</v>
      </c>
      <c r="L77" s="216">
        <f t="shared" si="14"/>
        <v>0</v>
      </c>
      <c r="M77" s="216">
        <f t="shared" si="15"/>
        <v>0</v>
      </c>
    </row>
    <row r="78" spans="1:17" ht="31.5" customHeight="1" x14ac:dyDescent="0.25">
      <c r="A78" s="811" t="s">
        <v>496</v>
      </c>
      <c r="B78" s="812"/>
      <c r="C78" s="364">
        <v>1.25</v>
      </c>
      <c r="D78" s="104">
        <v>0.75</v>
      </c>
      <c r="E78" s="104">
        <v>1.25</v>
      </c>
      <c r="F78" s="98">
        <f t="shared" si="10"/>
        <v>0</v>
      </c>
      <c r="G78" s="98">
        <f t="shared" si="11"/>
        <v>0</v>
      </c>
      <c r="H78" s="104"/>
      <c r="I78" s="104"/>
      <c r="J78" s="98">
        <f t="shared" si="12"/>
        <v>0</v>
      </c>
      <c r="K78" s="98">
        <f t="shared" si="13"/>
        <v>0</v>
      </c>
      <c r="L78" s="216">
        <f t="shared" si="14"/>
        <v>0</v>
      </c>
      <c r="M78" s="216">
        <f t="shared" si="15"/>
        <v>0</v>
      </c>
    </row>
    <row r="79" spans="1:17" ht="66" customHeight="1" x14ac:dyDescent="0.25">
      <c r="A79" s="811" t="s">
        <v>497</v>
      </c>
      <c r="B79" s="812"/>
      <c r="C79" s="364">
        <v>1.25</v>
      </c>
      <c r="D79" s="104">
        <v>0.75</v>
      </c>
      <c r="E79" s="104">
        <v>1.25</v>
      </c>
      <c r="F79" s="98">
        <f t="shared" si="10"/>
        <v>0</v>
      </c>
      <c r="G79" s="98">
        <f t="shared" si="11"/>
        <v>0</v>
      </c>
      <c r="H79" s="104"/>
      <c r="I79" s="104"/>
      <c r="J79" s="98">
        <f t="shared" si="12"/>
        <v>0</v>
      </c>
      <c r="K79" s="98">
        <f t="shared" si="13"/>
        <v>0</v>
      </c>
      <c r="L79" s="216">
        <f t="shared" si="14"/>
        <v>0</v>
      </c>
      <c r="M79" s="216">
        <f t="shared" si="15"/>
        <v>0</v>
      </c>
    </row>
    <row r="80" spans="1:17" ht="62.25" customHeight="1" x14ac:dyDescent="0.25">
      <c r="A80" s="811" t="s">
        <v>498</v>
      </c>
      <c r="B80" s="812"/>
      <c r="C80" s="364">
        <v>1.75</v>
      </c>
      <c r="D80" s="104">
        <v>0.75</v>
      </c>
      <c r="E80" s="104">
        <v>1.25</v>
      </c>
      <c r="F80" s="98">
        <f t="shared" si="10"/>
        <v>0</v>
      </c>
      <c r="G80" s="98">
        <f t="shared" si="11"/>
        <v>0</v>
      </c>
      <c r="H80" s="104"/>
      <c r="I80" s="104"/>
      <c r="J80" s="98">
        <f t="shared" si="12"/>
        <v>0</v>
      </c>
      <c r="K80" s="98">
        <f t="shared" si="13"/>
        <v>0</v>
      </c>
      <c r="L80" s="216">
        <f t="shared" si="14"/>
        <v>0</v>
      </c>
      <c r="M80" s="216">
        <f t="shared" si="15"/>
        <v>0</v>
      </c>
    </row>
    <row r="81" spans="1:13" ht="90.75" customHeight="1" x14ac:dyDescent="0.25">
      <c r="A81" s="811" t="s">
        <v>499</v>
      </c>
      <c r="B81" s="812"/>
      <c r="C81" s="364">
        <v>1.5</v>
      </c>
      <c r="D81" s="104">
        <v>0.75</v>
      </c>
      <c r="E81" s="104">
        <v>1.25</v>
      </c>
      <c r="F81" s="98">
        <f t="shared" si="10"/>
        <v>0</v>
      </c>
      <c r="G81" s="98">
        <f t="shared" si="11"/>
        <v>0</v>
      </c>
      <c r="H81" s="104"/>
      <c r="I81" s="104"/>
      <c r="J81" s="98">
        <f t="shared" si="12"/>
        <v>0</v>
      </c>
      <c r="K81" s="98">
        <f t="shared" si="13"/>
        <v>0</v>
      </c>
      <c r="L81" s="216">
        <f t="shared" si="14"/>
        <v>0</v>
      </c>
      <c r="M81" s="216">
        <f t="shared" si="15"/>
        <v>0</v>
      </c>
    </row>
    <row r="82" spans="1:13" ht="48.75" customHeight="1" x14ac:dyDescent="0.25">
      <c r="A82" s="811" t="s">
        <v>500</v>
      </c>
      <c r="B82" s="812"/>
      <c r="C82" s="364">
        <v>3</v>
      </c>
      <c r="D82" s="104">
        <v>0.75</v>
      </c>
      <c r="E82" s="104">
        <v>1.25</v>
      </c>
      <c r="F82" s="98">
        <f t="shared" si="10"/>
        <v>0</v>
      </c>
      <c r="G82" s="98">
        <f t="shared" si="11"/>
        <v>0</v>
      </c>
      <c r="H82" s="104"/>
      <c r="I82" s="104"/>
      <c r="J82" s="98">
        <f t="shared" si="12"/>
        <v>0</v>
      </c>
      <c r="K82" s="98">
        <f t="shared" si="13"/>
        <v>0</v>
      </c>
      <c r="L82" s="216">
        <f t="shared" si="14"/>
        <v>0</v>
      </c>
      <c r="M82" s="216">
        <f t="shared" si="15"/>
        <v>0</v>
      </c>
    </row>
    <row r="83" spans="1:13" ht="60.75" customHeight="1" x14ac:dyDescent="0.25">
      <c r="A83" s="811" t="s">
        <v>501</v>
      </c>
      <c r="B83" s="812"/>
      <c r="C83" s="364">
        <v>1.75</v>
      </c>
      <c r="D83" s="104">
        <v>0.75</v>
      </c>
      <c r="E83" s="104">
        <v>1.25</v>
      </c>
      <c r="F83" s="98">
        <f t="shared" si="10"/>
        <v>0</v>
      </c>
      <c r="G83" s="98">
        <f t="shared" si="11"/>
        <v>0</v>
      </c>
      <c r="H83" s="104"/>
      <c r="I83" s="104"/>
      <c r="J83" s="98">
        <f t="shared" si="12"/>
        <v>0</v>
      </c>
      <c r="K83" s="98">
        <f t="shared" si="13"/>
        <v>0</v>
      </c>
      <c r="L83" s="216">
        <f t="shared" si="14"/>
        <v>0</v>
      </c>
      <c r="M83" s="216">
        <f t="shared" si="15"/>
        <v>0</v>
      </c>
    </row>
    <row r="84" spans="1:13" ht="61.5" customHeight="1" x14ac:dyDescent="0.25">
      <c r="A84" s="811" t="s">
        <v>502</v>
      </c>
      <c r="B84" s="812"/>
      <c r="C84" s="364">
        <v>2.75</v>
      </c>
      <c r="D84" s="104">
        <v>0.75</v>
      </c>
      <c r="E84" s="104">
        <v>1.25</v>
      </c>
      <c r="F84" s="98">
        <f t="shared" si="10"/>
        <v>0</v>
      </c>
      <c r="G84" s="98">
        <f t="shared" si="11"/>
        <v>0</v>
      </c>
      <c r="H84" s="104"/>
      <c r="I84" s="104"/>
      <c r="J84" s="98">
        <f t="shared" si="12"/>
        <v>0</v>
      </c>
      <c r="K84" s="98">
        <f t="shared" si="13"/>
        <v>0</v>
      </c>
      <c r="L84" s="216">
        <f t="shared" si="14"/>
        <v>0</v>
      </c>
      <c r="M84" s="216">
        <f t="shared" si="15"/>
        <v>0</v>
      </c>
    </row>
    <row r="85" spans="1:13" ht="65.25" customHeight="1" x14ac:dyDescent="0.25">
      <c r="A85" s="811" t="s">
        <v>503</v>
      </c>
      <c r="B85" s="812"/>
      <c r="C85" s="364">
        <v>1.75</v>
      </c>
      <c r="D85" s="104">
        <v>0.75</v>
      </c>
      <c r="E85" s="104">
        <v>1.25</v>
      </c>
      <c r="F85" s="98">
        <f t="shared" si="10"/>
        <v>0</v>
      </c>
      <c r="G85" s="98">
        <f t="shared" si="11"/>
        <v>0</v>
      </c>
      <c r="H85" s="104"/>
      <c r="I85" s="104"/>
      <c r="J85" s="98">
        <f t="shared" si="12"/>
        <v>0</v>
      </c>
      <c r="K85" s="98">
        <f t="shared" si="13"/>
        <v>0</v>
      </c>
      <c r="L85" s="216">
        <f t="shared" si="14"/>
        <v>0</v>
      </c>
      <c r="M85" s="216">
        <f t="shared" si="15"/>
        <v>0</v>
      </c>
    </row>
    <row r="86" spans="1:13" ht="31.5" customHeight="1" x14ac:dyDescent="0.25">
      <c r="A86" s="811" t="s">
        <v>504</v>
      </c>
      <c r="B86" s="812"/>
      <c r="C86" s="364">
        <v>1.75</v>
      </c>
      <c r="D86" s="104">
        <v>0.75</v>
      </c>
      <c r="E86" s="104">
        <v>1.25</v>
      </c>
      <c r="F86" s="98">
        <f t="shared" si="10"/>
        <v>0</v>
      </c>
      <c r="G86" s="98">
        <f t="shared" si="11"/>
        <v>0</v>
      </c>
      <c r="H86" s="104"/>
      <c r="I86" s="104"/>
      <c r="J86" s="98">
        <f t="shared" si="12"/>
        <v>0</v>
      </c>
      <c r="K86" s="98">
        <f t="shared" si="13"/>
        <v>0</v>
      </c>
      <c r="L86" s="216">
        <f t="shared" si="14"/>
        <v>0</v>
      </c>
      <c r="M86" s="216">
        <f t="shared" si="15"/>
        <v>0</v>
      </c>
    </row>
    <row r="87" spans="1:13" ht="59.25" customHeight="1" x14ac:dyDescent="0.25">
      <c r="A87" s="811" t="s">
        <v>505</v>
      </c>
      <c r="B87" s="812"/>
      <c r="C87" s="364">
        <v>1.75</v>
      </c>
      <c r="D87" s="104">
        <v>0.75</v>
      </c>
      <c r="E87" s="104">
        <v>1.25</v>
      </c>
      <c r="F87" s="98">
        <f t="shared" si="10"/>
        <v>0</v>
      </c>
      <c r="G87" s="98">
        <f t="shared" si="11"/>
        <v>0</v>
      </c>
      <c r="H87" s="104"/>
      <c r="I87" s="104"/>
      <c r="J87" s="98">
        <f t="shared" si="12"/>
        <v>0</v>
      </c>
      <c r="K87" s="98">
        <f t="shared" si="13"/>
        <v>0</v>
      </c>
      <c r="L87" s="216">
        <f t="shared" si="14"/>
        <v>0</v>
      </c>
      <c r="M87" s="216">
        <f t="shared" si="15"/>
        <v>0</v>
      </c>
    </row>
    <row r="88" spans="1:13" ht="61.5" customHeight="1" x14ac:dyDescent="0.25">
      <c r="A88" s="811" t="s">
        <v>506</v>
      </c>
      <c r="B88" s="812"/>
      <c r="C88" s="364">
        <v>2</v>
      </c>
      <c r="D88" s="104">
        <v>0.75</v>
      </c>
      <c r="E88" s="104">
        <v>1.25</v>
      </c>
      <c r="F88" s="98">
        <f t="shared" si="10"/>
        <v>0</v>
      </c>
      <c r="G88" s="98">
        <f t="shared" si="11"/>
        <v>0</v>
      </c>
      <c r="H88" s="104"/>
      <c r="I88" s="104"/>
      <c r="J88" s="98">
        <f t="shared" si="12"/>
        <v>0</v>
      </c>
      <c r="K88" s="98">
        <f t="shared" si="13"/>
        <v>0</v>
      </c>
      <c r="L88" s="216">
        <f t="shared" si="14"/>
        <v>0</v>
      </c>
      <c r="M88" s="216">
        <f t="shared" si="15"/>
        <v>0</v>
      </c>
    </row>
    <row r="89" spans="1:13" ht="31.5" customHeight="1" x14ac:dyDescent="0.25">
      <c r="A89" s="811" t="s">
        <v>507</v>
      </c>
      <c r="B89" s="812"/>
      <c r="C89" s="364">
        <v>1.25</v>
      </c>
      <c r="D89" s="104">
        <v>0.75</v>
      </c>
      <c r="E89" s="104">
        <v>1.25</v>
      </c>
      <c r="F89" s="98">
        <f t="shared" si="10"/>
        <v>0</v>
      </c>
      <c r="G89" s="98">
        <f t="shared" si="11"/>
        <v>0</v>
      </c>
      <c r="H89" s="104"/>
      <c r="I89" s="104"/>
      <c r="J89" s="98">
        <f t="shared" si="12"/>
        <v>0</v>
      </c>
      <c r="K89" s="98">
        <f t="shared" si="13"/>
        <v>0</v>
      </c>
      <c r="L89" s="216">
        <f t="shared" si="14"/>
        <v>0</v>
      </c>
      <c r="M89" s="216">
        <f t="shared" si="15"/>
        <v>0</v>
      </c>
    </row>
    <row r="90" spans="1:13" ht="63" customHeight="1" x14ac:dyDescent="0.25">
      <c r="A90" s="811" t="s">
        <v>508</v>
      </c>
      <c r="B90" s="812"/>
      <c r="C90" s="364">
        <v>1.25</v>
      </c>
      <c r="D90" s="104">
        <v>0.75</v>
      </c>
      <c r="E90" s="104">
        <v>1.25</v>
      </c>
      <c r="F90" s="98">
        <f t="shared" si="10"/>
        <v>0</v>
      </c>
      <c r="G90" s="98">
        <f t="shared" si="11"/>
        <v>0</v>
      </c>
      <c r="H90" s="104"/>
      <c r="I90" s="104"/>
      <c r="J90" s="98">
        <f t="shared" si="12"/>
        <v>0</v>
      </c>
      <c r="K90" s="98">
        <f t="shared" si="13"/>
        <v>0</v>
      </c>
      <c r="L90" s="216">
        <f t="shared" si="14"/>
        <v>0</v>
      </c>
      <c r="M90" s="216">
        <f t="shared" si="15"/>
        <v>0</v>
      </c>
    </row>
    <row r="91" spans="1:13" ht="47.25" customHeight="1" x14ac:dyDescent="0.25">
      <c r="A91" s="811" t="s">
        <v>509</v>
      </c>
      <c r="B91" s="812"/>
      <c r="C91" s="364">
        <v>3</v>
      </c>
      <c r="D91" s="104">
        <v>0.75</v>
      </c>
      <c r="E91" s="104">
        <v>1.25</v>
      </c>
      <c r="F91" s="98">
        <f t="shared" si="10"/>
        <v>0</v>
      </c>
      <c r="G91" s="98">
        <f t="shared" si="11"/>
        <v>0</v>
      </c>
      <c r="H91" s="104"/>
      <c r="I91" s="104"/>
      <c r="J91" s="98">
        <f t="shared" si="12"/>
        <v>0</v>
      </c>
      <c r="K91" s="98">
        <f t="shared" si="13"/>
        <v>0</v>
      </c>
      <c r="L91" s="216">
        <f t="shared" si="14"/>
        <v>0</v>
      </c>
      <c r="M91" s="216">
        <f t="shared" si="15"/>
        <v>0</v>
      </c>
    </row>
    <row r="92" spans="1:13" ht="89.25" customHeight="1" x14ac:dyDescent="0.25">
      <c r="A92" s="811" t="s">
        <v>510</v>
      </c>
      <c r="B92" s="812"/>
      <c r="C92" s="364">
        <v>2.75</v>
      </c>
      <c r="D92" s="104">
        <v>0.75</v>
      </c>
      <c r="E92" s="104">
        <v>1.25</v>
      </c>
      <c r="F92" s="98">
        <f t="shared" si="10"/>
        <v>0</v>
      </c>
      <c r="G92" s="98">
        <f t="shared" si="11"/>
        <v>0</v>
      </c>
      <c r="H92" s="104"/>
      <c r="I92" s="104"/>
      <c r="J92" s="98">
        <f t="shared" si="12"/>
        <v>0</v>
      </c>
      <c r="K92" s="98">
        <f t="shared" si="13"/>
        <v>0</v>
      </c>
      <c r="L92" s="216">
        <f t="shared" si="14"/>
        <v>0</v>
      </c>
      <c r="M92" s="216">
        <f t="shared" si="15"/>
        <v>0</v>
      </c>
    </row>
    <row r="93" spans="1:13" ht="31.5" customHeight="1" x14ac:dyDescent="0.25">
      <c r="A93" s="811" t="s">
        <v>511</v>
      </c>
      <c r="B93" s="812"/>
      <c r="C93" s="364">
        <v>3</v>
      </c>
      <c r="D93" s="104">
        <v>0.75</v>
      </c>
      <c r="E93" s="104">
        <v>1.25</v>
      </c>
      <c r="F93" s="98">
        <f t="shared" si="10"/>
        <v>0</v>
      </c>
      <c r="G93" s="98">
        <f t="shared" si="11"/>
        <v>0</v>
      </c>
      <c r="H93" s="104"/>
      <c r="I93" s="104"/>
      <c r="J93" s="98">
        <f t="shared" si="12"/>
        <v>0</v>
      </c>
      <c r="K93" s="98">
        <f t="shared" si="13"/>
        <v>0</v>
      </c>
      <c r="L93" s="216">
        <f t="shared" si="14"/>
        <v>0</v>
      </c>
      <c r="M93" s="216">
        <f t="shared" si="15"/>
        <v>0</v>
      </c>
    </row>
    <row r="94" spans="1:13" ht="31.5" customHeight="1" x14ac:dyDescent="0.25">
      <c r="A94" s="811" t="s">
        <v>512</v>
      </c>
      <c r="B94" s="812"/>
      <c r="C94" s="364">
        <v>0.2</v>
      </c>
      <c r="D94" s="104">
        <v>0.75</v>
      </c>
      <c r="E94" s="104">
        <v>1.25</v>
      </c>
      <c r="F94" s="98">
        <f t="shared" si="10"/>
        <v>0</v>
      </c>
      <c r="G94" s="98">
        <f t="shared" si="11"/>
        <v>0</v>
      </c>
      <c r="H94" s="104"/>
      <c r="I94" s="104"/>
      <c r="J94" s="98">
        <f t="shared" si="12"/>
        <v>0</v>
      </c>
      <c r="K94" s="98">
        <f t="shared" si="13"/>
        <v>0</v>
      </c>
      <c r="L94" s="216">
        <f t="shared" si="14"/>
        <v>0</v>
      </c>
      <c r="M94" s="216">
        <f t="shared" si="15"/>
        <v>0</v>
      </c>
    </row>
    <row r="95" spans="1:13" x14ac:dyDescent="0.25">
      <c r="A95" s="809" t="s">
        <v>513</v>
      </c>
      <c r="B95" s="810"/>
      <c r="C95" s="30"/>
      <c r="D95" s="31"/>
      <c r="E95" s="31"/>
      <c r="F95" s="31"/>
      <c r="G95" s="31"/>
      <c r="H95" s="28">
        <f>SUM(H58:H70)</f>
        <v>0</v>
      </c>
      <c r="I95" s="99">
        <f>SUM(I58:I70)</f>
        <v>0</v>
      </c>
      <c r="J95" s="100">
        <f>SUM(J58:J70)</f>
        <v>0</v>
      </c>
      <c r="K95" s="100">
        <f>SUM(K58:K70)</f>
        <v>0</v>
      </c>
    </row>
    <row r="96" spans="1:13" x14ac:dyDescent="0.25">
      <c r="A96" s="809" t="s">
        <v>514</v>
      </c>
      <c r="B96" s="810"/>
      <c r="C96" s="31"/>
      <c r="D96" s="31"/>
      <c r="E96" s="31"/>
      <c r="F96" s="31"/>
      <c r="G96" s="31"/>
      <c r="H96" s="790">
        <f>+H95+I95</f>
        <v>0</v>
      </c>
      <c r="I96" s="791"/>
      <c r="J96" s="792">
        <f>+J95+K95</f>
        <v>0</v>
      </c>
      <c r="K96" s="793"/>
      <c r="L96" s="31"/>
      <c r="M96" s="31"/>
    </row>
    <row r="97" spans="1:13" x14ac:dyDescent="0.25">
      <c r="A97" s="809" t="s">
        <v>515</v>
      </c>
      <c r="B97" s="810"/>
      <c r="C97" s="32"/>
      <c r="D97" s="31"/>
      <c r="E97" s="31"/>
      <c r="F97" s="31"/>
      <c r="G97" s="31"/>
      <c r="H97" s="31"/>
      <c r="I97" s="31"/>
      <c r="J97" s="153" t="s">
        <v>197</v>
      </c>
      <c r="K97" s="97">
        <f>+J96-(E11*E17)</f>
        <v>0</v>
      </c>
      <c r="L97" s="32"/>
      <c r="M97" s="31"/>
    </row>
    <row r="98" spans="1:13" s="10" customFormat="1" x14ac:dyDescent="0.25">
      <c r="F98" s="12"/>
      <c r="J98" s="300" t="s">
        <v>516</v>
      </c>
      <c r="K98" s="214">
        <f>+IFERROR(K97/J96,0)</f>
        <v>0</v>
      </c>
    </row>
    <row r="99" spans="1:13" s="10" customFormat="1" ht="139.5" customHeight="1" x14ac:dyDescent="0.25">
      <c r="A99" s="621" t="s">
        <v>824</v>
      </c>
      <c r="B99" s="621"/>
      <c r="C99" s="621"/>
      <c r="D99" s="621"/>
      <c r="E99" s="621"/>
      <c r="F99" s="621"/>
      <c r="G99" s="621"/>
      <c r="H99" s="621"/>
      <c r="I99" s="621"/>
      <c r="J99" s="73"/>
      <c r="K99" s="73"/>
      <c r="L99" s="73"/>
      <c r="M99" s="42"/>
    </row>
    <row r="100" spans="1:13" s="10" customFormat="1" ht="13.5" customHeight="1" thickBot="1" x14ac:dyDescent="0.3">
      <c r="F100" s="705" t="s">
        <v>517</v>
      </c>
      <c r="G100" s="469"/>
      <c r="H100" s="469"/>
      <c r="I100" s="469"/>
      <c r="J100" s="469"/>
      <c r="K100" s="469"/>
      <c r="L100" s="469"/>
      <c r="M100" s="42"/>
    </row>
    <row r="101" spans="1:13" s="10" customFormat="1" ht="31.5" customHeight="1" thickBot="1" x14ac:dyDescent="0.3">
      <c r="A101" s="574" t="s">
        <v>826</v>
      </c>
      <c r="B101" s="575"/>
      <c r="C101" s="575"/>
      <c r="D101" s="576"/>
      <c r="E101" s="77"/>
      <c r="F101" s="805" t="s">
        <v>381</v>
      </c>
      <c r="G101" s="726"/>
      <c r="H101" s="726"/>
      <c r="I101" s="726"/>
      <c r="J101" s="726"/>
      <c r="K101" s="726"/>
      <c r="L101" s="806"/>
    </row>
    <row r="102" spans="1:13" s="10" customFormat="1" ht="31.5" customHeight="1" thickBot="1" x14ac:dyDescent="0.3">
      <c r="A102" s="574" t="s">
        <v>825</v>
      </c>
      <c r="B102" s="575"/>
      <c r="C102" s="575"/>
      <c r="D102" s="576"/>
      <c r="E102" s="77"/>
      <c r="F102" s="805"/>
      <c r="G102" s="726"/>
      <c r="H102" s="726"/>
      <c r="I102" s="726"/>
      <c r="J102" s="726"/>
      <c r="K102" s="726"/>
      <c r="L102" s="806"/>
    </row>
    <row r="103" spans="1:13" s="10" customFormat="1" ht="31.5" customHeight="1" thickBot="1" x14ac:dyDescent="0.3">
      <c r="A103" s="574" t="s">
        <v>827</v>
      </c>
      <c r="B103" s="575"/>
      <c r="C103" s="575"/>
      <c r="D103" s="576"/>
      <c r="E103" s="77"/>
      <c r="F103" s="805"/>
      <c r="G103" s="726"/>
      <c r="H103" s="726"/>
      <c r="I103" s="726"/>
      <c r="J103" s="726"/>
      <c r="K103" s="726"/>
      <c r="L103" s="806"/>
    </row>
    <row r="104" spans="1:13" s="10" customFormat="1" ht="31.5" customHeight="1" x14ac:dyDescent="0.25">
      <c r="A104" s="740" t="s">
        <v>809</v>
      </c>
      <c r="B104" s="741"/>
      <c r="C104" s="741"/>
      <c r="D104" s="742"/>
      <c r="E104" s="78"/>
      <c r="F104" s="805"/>
      <c r="G104" s="726"/>
      <c r="H104" s="726"/>
      <c r="I104" s="726"/>
      <c r="J104" s="726"/>
      <c r="K104" s="726"/>
      <c r="L104" s="806"/>
    </row>
    <row r="105" spans="1:13" s="10" customFormat="1" ht="31.5" customHeight="1" x14ac:dyDescent="0.25">
      <c r="A105" s="520" t="s">
        <v>140</v>
      </c>
      <c r="B105" s="520"/>
      <c r="C105" s="520"/>
      <c r="D105" s="520"/>
      <c r="E105" s="79">
        <f>SUM(E101:E104)</f>
        <v>0</v>
      </c>
      <c r="F105" s="768" t="s">
        <v>219</v>
      </c>
      <c r="G105" s="519"/>
      <c r="H105" s="519"/>
      <c r="I105" s="519"/>
      <c r="J105" s="519"/>
      <c r="K105" s="519"/>
      <c r="L105" s="519"/>
    </row>
    <row r="106" spans="1:13" s="10" customFormat="1" ht="130.5" customHeight="1" x14ac:dyDescent="0.25">
      <c r="A106" s="531" t="s">
        <v>518</v>
      </c>
      <c r="B106" s="531"/>
      <c r="C106" s="531"/>
      <c r="D106" s="531"/>
      <c r="E106" s="531"/>
      <c r="I106" s="73"/>
      <c r="J106" s="73"/>
      <c r="K106" s="73"/>
      <c r="L106" s="73"/>
      <c r="M106" s="42"/>
    </row>
    <row r="107" spans="1:13" s="10" customFormat="1" ht="13.5" customHeight="1" x14ac:dyDescent="0.25">
      <c r="I107" s="73"/>
      <c r="J107" s="73"/>
      <c r="K107" s="73"/>
      <c r="L107" s="73"/>
      <c r="M107" s="42"/>
    </row>
    <row r="108" spans="1:13" s="10" customFormat="1" ht="30.75" customHeight="1" x14ac:dyDescent="0.25">
      <c r="A108" s="644" t="s">
        <v>757</v>
      </c>
      <c r="B108" s="713"/>
      <c r="C108" s="713"/>
      <c r="D108" s="713"/>
      <c r="E108" s="713"/>
      <c r="F108" s="713"/>
      <c r="G108" s="713"/>
      <c r="H108" s="713"/>
      <c r="I108" s="713"/>
      <c r="J108" s="12"/>
    </row>
    <row r="109" spans="1:13" s="10" customFormat="1" ht="45" customHeight="1" x14ac:dyDescent="0.25">
      <c r="A109" s="568" t="s">
        <v>685</v>
      </c>
      <c r="B109" s="569"/>
      <c r="C109" s="569"/>
      <c r="D109" s="569"/>
      <c r="E109" s="569"/>
      <c r="F109" s="569"/>
      <c r="G109" s="569"/>
      <c r="H109" s="569"/>
      <c r="I109" s="569"/>
      <c r="J109" s="12"/>
    </row>
    <row r="110" spans="1:13" s="10" customFormat="1" ht="31.5" customHeight="1" x14ac:dyDescent="0.25">
      <c r="A110" s="834" t="s">
        <v>519</v>
      </c>
      <c r="B110" s="835"/>
      <c r="C110" s="835"/>
      <c r="D110" s="835"/>
      <c r="E110" s="835"/>
      <c r="F110" s="705" t="s">
        <v>116</v>
      </c>
      <c r="G110" s="469"/>
      <c r="H110" s="469"/>
      <c r="I110" s="469"/>
      <c r="J110" s="469"/>
    </row>
    <row r="111" spans="1:13" s="42" customFormat="1" ht="30.75" customHeight="1" x14ac:dyDescent="0.25">
      <c r="A111" s="696" t="s">
        <v>520</v>
      </c>
      <c r="B111" s="696"/>
      <c r="C111" s="696"/>
      <c r="D111" s="696"/>
      <c r="E111" s="149"/>
      <c r="F111" s="818" t="s">
        <v>224</v>
      </c>
      <c r="G111" s="820"/>
      <c r="H111" s="820"/>
      <c r="I111" s="820"/>
      <c r="J111" s="819"/>
      <c r="K111" s="171"/>
      <c r="L111" s="171"/>
    </row>
    <row r="112" spans="1:13" s="42" customFormat="1" ht="30.75" customHeight="1" x14ac:dyDescent="0.25">
      <c r="A112" s="696" t="s">
        <v>521</v>
      </c>
      <c r="B112" s="696"/>
      <c r="C112" s="696"/>
      <c r="D112" s="696"/>
      <c r="E112" s="149"/>
      <c r="F112" s="818" t="s">
        <v>224</v>
      </c>
      <c r="G112" s="820"/>
      <c r="H112" s="820"/>
      <c r="I112" s="820"/>
      <c r="J112" s="819"/>
    </row>
    <row r="113" spans="1:13" s="42" customFormat="1" ht="44.25" customHeight="1" x14ac:dyDescent="0.25">
      <c r="A113" s="696" t="s">
        <v>522</v>
      </c>
      <c r="B113" s="696"/>
      <c r="C113" s="696"/>
      <c r="D113" s="696"/>
      <c r="E113" s="148">
        <f>+IFERROR(E112/E111,0)</f>
        <v>0</v>
      </c>
      <c r="F113" s="814" t="s">
        <v>523</v>
      </c>
      <c r="G113" s="815"/>
      <c r="H113" s="815"/>
      <c r="I113" s="815"/>
      <c r="J113" s="816"/>
    </row>
    <row r="114" spans="1:13" s="10" customFormat="1" ht="30.75" customHeight="1" x14ac:dyDescent="0.25">
      <c r="A114" s="658" t="s">
        <v>208</v>
      </c>
      <c r="B114" s="658"/>
      <c r="C114" s="658"/>
      <c r="D114" s="659"/>
      <c r="E114" s="142">
        <f>+E113*E11*E18</f>
        <v>0</v>
      </c>
      <c r="F114" s="172"/>
      <c r="G114" s="156"/>
      <c r="H114" s="173"/>
      <c r="I114" s="156"/>
      <c r="J114" s="157"/>
    </row>
    <row r="115" spans="1:13" s="10" customFormat="1" ht="30.75" customHeight="1" x14ac:dyDescent="0.25">
      <c r="A115" s="70"/>
      <c r="B115" s="70"/>
      <c r="C115" s="70"/>
      <c r="D115" s="70"/>
      <c r="E115" s="71"/>
      <c r="F115" s="42"/>
      <c r="H115" s="12"/>
    </row>
    <row r="116" spans="1:13" s="10" customFormat="1" ht="30.75" customHeight="1" x14ac:dyDescent="0.25">
      <c r="A116" s="644" t="s">
        <v>759</v>
      </c>
      <c r="B116" s="713"/>
      <c r="C116" s="713"/>
      <c r="D116" s="713"/>
      <c r="E116" s="713"/>
      <c r="F116" s="713"/>
      <c r="G116" s="713"/>
      <c r="H116" s="713"/>
      <c r="I116" s="713"/>
      <c r="J116" s="12"/>
    </row>
    <row r="117" spans="1:13" s="42" customFormat="1" ht="53.25" customHeight="1" x14ac:dyDescent="0.25">
      <c r="A117" s="568" t="s">
        <v>684</v>
      </c>
      <c r="B117" s="569"/>
      <c r="C117" s="569"/>
      <c r="D117" s="569"/>
      <c r="E117" s="569"/>
      <c r="F117" s="569"/>
      <c r="G117" s="569"/>
      <c r="H117" s="569"/>
      <c r="I117" s="569"/>
      <c r="J117" s="58"/>
    </row>
    <row r="118" spans="1:13" s="10" customFormat="1" ht="30" customHeight="1" x14ac:dyDescent="0.25">
      <c r="A118" s="469" t="s">
        <v>524</v>
      </c>
      <c r="B118" s="533"/>
      <c r="C118" s="533"/>
      <c r="D118" s="533"/>
      <c r="E118" s="533"/>
      <c r="F118" s="705" t="s">
        <v>116</v>
      </c>
      <c r="G118" s="469"/>
      <c r="H118" s="469"/>
      <c r="I118" s="469"/>
      <c r="J118" s="469"/>
    </row>
    <row r="119" spans="1:13" s="50" customFormat="1" ht="29.25" customHeight="1" x14ac:dyDescent="0.25">
      <c r="A119" s="696" t="s">
        <v>525</v>
      </c>
      <c r="B119" s="696"/>
      <c r="C119" s="696"/>
      <c r="D119" s="696"/>
      <c r="E119" s="147">
        <f>+E111/0.2</f>
        <v>0</v>
      </c>
      <c r="F119" s="818" t="s">
        <v>224</v>
      </c>
      <c r="G119" s="820"/>
      <c r="H119" s="820"/>
      <c r="I119" s="820"/>
      <c r="J119" s="819"/>
    </row>
    <row r="120" spans="1:13" s="50" customFormat="1" ht="29.25" customHeight="1" x14ac:dyDescent="0.25">
      <c r="A120" s="719" t="s">
        <v>526</v>
      </c>
      <c r="B120" s="719"/>
      <c r="C120" s="719"/>
      <c r="D120" s="719"/>
      <c r="E120" s="147"/>
      <c r="F120" s="818" t="s">
        <v>224</v>
      </c>
      <c r="G120" s="820"/>
      <c r="H120" s="820"/>
      <c r="I120" s="820"/>
      <c r="J120" s="819"/>
    </row>
    <row r="121" spans="1:13" s="42" customFormat="1" ht="50.25" customHeight="1" x14ac:dyDescent="0.25">
      <c r="A121" s="696" t="s">
        <v>527</v>
      </c>
      <c r="B121" s="696"/>
      <c r="C121" s="696"/>
      <c r="D121" s="696"/>
      <c r="E121" s="162">
        <f>+IFERROR(E120/E119,0)</f>
        <v>0</v>
      </c>
      <c r="F121" s="814" t="s">
        <v>528</v>
      </c>
      <c r="G121" s="815"/>
      <c r="H121" s="815"/>
      <c r="I121" s="815"/>
      <c r="J121" s="816"/>
    </row>
    <row r="122" spans="1:13" s="10" customFormat="1" ht="30" customHeight="1" x14ac:dyDescent="0.25">
      <c r="A122" s="658" t="s">
        <v>208</v>
      </c>
      <c r="B122" s="658"/>
      <c r="C122" s="658"/>
      <c r="D122" s="659"/>
      <c r="E122" s="142">
        <f>+E121*E11*E18</f>
        <v>0</v>
      </c>
      <c r="F122" s="821"/>
      <c r="G122" s="822"/>
      <c r="H122" s="822"/>
      <c r="I122" s="822"/>
      <c r="J122" s="823"/>
    </row>
    <row r="123" spans="1:13" s="10" customFormat="1" ht="30" customHeight="1" x14ac:dyDescent="0.25">
      <c r="A123" s="70"/>
      <c r="B123" s="70"/>
      <c r="C123" s="70"/>
      <c r="D123" s="70"/>
      <c r="E123" s="71"/>
      <c r="F123" s="42"/>
      <c r="H123" s="12"/>
    </row>
    <row r="124" spans="1:13" s="10" customFormat="1" ht="30" customHeight="1" x14ac:dyDescent="0.25">
      <c r="A124" s="644" t="s">
        <v>828</v>
      </c>
      <c r="B124" s="713"/>
      <c r="C124" s="713"/>
      <c r="D124" s="713"/>
      <c r="E124" s="713"/>
      <c r="F124" s="713"/>
      <c r="G124" s="713"/>
      <c r="H124" s="713"/>
      <c r="I124" s="713"/>
    </row>
    <row r="125" spans="1:13" s="10" customFormat="1" ht="48" customHeight="1" x14ac:dyDescent="0.25">
      <c r="A125" s="568" t="s">
        <v>397</v>
      </c>
      <c r="B125" s="569"/>
      <c r="C125" s="569"/>
      <c r="D125" s="569"/>
      <c r="E125" s="569"/>
      <c r="F125" s="569"/>
      <c r="G125" s="569"/>
      <c r="H125" s="569"/>
      <c r="I125" s="569"/>
    </row>
    <row r="126" spans="1:13" s="10" customFormat="1" ht="31.5" customHeight="1" x14ac:dyDescent="0.25">
      <c r="A126" s="829" t="s">
        <v>529</v>
      </c>
      <c r="B126" s="714"/>
      <c r="C126" s="714"/>
      <c r="D126" s="714"/>
      <c r="E126" s="714"/>
      <c r="F126" s="714"/>
      <c r="G126" s="714"/>
      <c r="H126" s="714"/>
      <c r="I126" s="714"/>
      <c r="J126" s="714"/>
      <c r="K126" s="714"/>
      <c r="L126" s="714"/>
      <c r="M126" s="714"/>
    </row>
    <row r="127" spans="1:13" s="10" customFormat="1" ht="33" customHeight="1" x14ac:dyDescent="0.25">
      <c r="A127" s="83"/>
      <c r="B127" s="83"/>
      <c r="C127" s="83"/>
      <c r="D127" s="83"/>
      <c r="E127" s="853" t="s">
        <v>530</v>
      </c>
      <c r="F127" s="853"/>
      <c r="G127" s="83"/>
      <c r="H127" s="567" t="s">
        <v>165</v>
      </c>
      <c r="I127" s="567"/>
      <c r="J127" s="246"/>
      <c r="K127" s="246"/>
      <c r="L127" s="246"/>
      <c r="M127" s="246"/>
    </row>
    <row r="128" spans="1:13" s="10" customFormat="1" ht="45" customHeight="1" x14ac:dyDescent="0.25">
      <c r="A128" s="715" t="s">
        <v>400</v>
      </c>
      <c r="B128" s="716"/>
      <c r="C128" s="716"/>
      <c r="D128" s="716"/>
      <c r="E128" s="717"/>
      <c r="F128" s="67" t="s">
        <v>401</v>
      </c>
      <c r="G128" s="66" t="s">
        <v>169</v>
      </c>
      <c r="H128" s="830" t="s">
        <v>531</v>
      </c>
      <c r="I128" s="831"/>
      <c r="J128" s="830" t="s">
        <v>171</v>
      </c>
      <c r="K128" s="831"/>
      <c r="L128" s="830" t="s">
        <v>172</v>
      </c>
      <c r="M128" s="831"/>
    </row>
    <row r="129" spans="1:14" s="10" customFormat="1" x14ac:dyDescent="0.25">
      <c r="A129" s="696" t="s">
        <v>403</v>
      </c>
      <c r="B129" s="696"/>
      <c r="C129" s="696"/>
      <c r="D129" s="696"/>
      <c r="E129" s="61" t="s">
        <v>243</v>
      </c>
      <c r="F129" s="62">
        <v>0.7</v>
      </c>
      <c r="G129" s="63">
        <f t="shared" ref="G129:G136" si="16">+F129*$E$12*$E$18</f>
        <v>0</v>
      </c>
      <c r="H129" s="540"/>
      <c r="I129" s="540"/>
      <c r="J129" s="541">
        <f>+G129*H129</f>
        <v>0</v>
      </c>
      <c r="K129" s="541"/>
      <c r="L129" s="639">
        <f>+IF(H129&gt;0,G129-(G129*K139),0)</f>
        <v>0</v>
      </c>
      <c r="M129" s="639"/>
    </row>
    <row r="130" spans="1:14" s="10" customFormat="1" x14ac:dyDescent="0.25">
      <c r="A130" s="696" t="s">
        <v>762</v>
      </c>
      <c r="B130" s="696"/>
      <c r="C130" s="696"/>
      <c r="D130" s="696"/>
      <c r="E130" s="61" t="s">
        <v>245</v>
      </c>
      <c r="F130" s="62">
        <v>1</v>
      </c>
      <c r="G130" s="63">
        <f t="shared" si="16"/>
        <v>0</v>
      </c>
      <c r="H130" s="540"/>
      <c r="I130" s="540"/>
      <c r="J130" s="541">
        <f t="shared" ref="J130:J136" si="17">+G130*H130</f>
        <v>0</v>
      </c>
      <c r="K130" s="541"/>
      <c r="L130" s="639">
        <f>+IF(H130&gt;0,G130-(G130*$K$139),0)</f>
        <v>0</v>
      </c>
      <c r="M130" s="639"/>
    </row>
    <row r="131" spans="1:14" s="10" customFormat="1" x14ac:dyDescent="0.25">
      <c r="A131" s="696" t="s">
        <v>763</v>
      </c>
      <c r="B131" s="696"/>
      <c r="C131" s="696"/>
      <c r="D131" s="696"/>
      <c r="E131" s="61" t="s">
        <v>404</v>
      </c>
      <c r="F131" s="62">
        <v>1.5</v>
      </c>
      <c r="G131" s="63">
        <f t="shared" si="16"/>
        <v>0</v>
      </c>
      <c r="H131" s="540"/>
      <c r="I131" s="540"/>
      <c r="J131" s="541">
        <f t="shared" si="17"/>
        <v>0</v>
      </c>
      <c r="K131" s="541"/>
      <c r="L131" s="639">
        <f t="shared" ref="L131:L136" si="18">+IF(H131&gt;0,G131-(G131*$K$139),0)</f>
        <v>0</v>
      </c>
      <c r="M131" s="639"/>
    </row>
    <row r="132" spans="1:14" s="10" customFormat="1" x14ac:dyDescent="0.25">
      <c r="A132" s="696" t="s">
        <v>764</v>
      </c>
      <c r="B132" s="696"/>
      <c r="C132" s="696"/>
      <c r="D132" s="696"/>
      <c r="E132" s="61" t="s">
        <v>405</v>
      </c>
      <c r="F132" s="62">
        <v>3</v>
      </c>
      <c r="G132" s="63">
        <f t="shared" si="16"/>
        <v>0</v>
      </c>
      <c r="H132" s="540"/>
      <c r="I132" s="540"/>
      <c r="J132" s="541">
        <f t="shared" si="17"/>
        <v>0</v>
      </c>
      <c r="K132" s="541"/>
      <c r="L132" s="639">
        <f t="shared" si="18"/>
        <v>0</v>
      </c>
      <c r="M132" s="639"/>
    </row>
    <row r="133" spans="1:14" s="10" customFormat="1" x14ac:dyDescent="0.25">
      <c r="A133" s="696" t="s">
        <v>765</v>
      </c>
      <c r="B133" s="696"/>
      <c r="C133" s="696"/>
      <c r="D133" s="696"/>
      <c r="E133" s="61" t="s">
        <v>406</v>
      </c>
      <c r="F133" s="62">
        <v>6</v>
      </c>
      <c r="G133" s="63">
        <f t="shared" si="16"/>
        <v>0</v>
      </c>
      <c r="H133" s="540"/>
      <c r="I133" s="540"/>
      <c r="J133" s="541">
        <f t="shared" si="17"/>
        <v>0</v>
      </c>
      <c r="K133" s="541"/>
      <c r="L133" s="639">
        <f t="shared" si="18"/>
        <v>0</v>
      </c>
      <c r="M133" s="639"/>
    </row>
    <row r="134" spans="1:14" s="10" customFormat="1" x14ac:dyDescent="0.25">
      <c r="A134" s="696" t="s">
        <v>766</v>
      </c>
      <c r="B134" s="696"/>
      <c r="C134" s="696"/>
      <c r="D134" s="696"/>
      <c r="E134" s="61" t="s">
        <v>407</v>
      </c>
      <c r="F134" s="62">
        <v>9</v>
      </c>
      <c r="G134" s="63">
        <f t="shared" si="16"/>
        <v>0</v>
      </c>
      <c r="H134" s="540"/>
      <c r="I134" s="540"/>
      <c r="J134" s="541">
        <f t="shared" si="17"/>
        <v>0</v>
      </c>
      <c r="K134" s="541"/>
      <c r="L134" s="639">
        <f t="shared" si="18"/>
        <v>0</v>
      </c>
      <c r="M134" s="639"/>
    </row>
    <row r="135" spans="1:14" s="10" customFormat="1" x14ac:dyDescent="0.25">
      <c r="A135" s="696" t="s">
        <v>767</v>
      </c>
      <c r="B135" s="696"/>
      <c r="C135" s="696"/>
      <c r="D135" s="696"/>
      <c r="E135" s="61" t="s">
        <v>408</v>
      </c>
      <c r="F135" s="62">
        <v>25</v>
      </c>
      <c r="G135" s="63">
        <f t="shared" si="16"/>
        <v>0</v>
      </c>
      <c r="H135" s="540"/>
      <c r="I135" s="540"/>
      <c r="J135" s="541">
        <f t="shared" si="17"/>
        <v>0</v>
      </c>
      <c r="K135" s="541"/>
      <c r="L135" s="639">
        <f t="shared" si="18"/>
        <v>0</v>
      </c>
      <c r="M135" s="639"/>
    </row>
    <row r="136" spans="1:14" s="10" customFormat="1" x14ac:dyDescent="0.25">
      <c r="A136" s="696" t="s">
        <v>768</v>
      </c>
      <c r="B136" s="696"/>
      <c r="C136" s="696"/>
      <c r="D136" s="696"/>
      <c r="E136" s="61" t="s">
        <v>409</v>
      </c>
      <c r="F136" s="62">
        <v>30</v>
      </c>
      <c r="G136" s="63">
        <f t="shared" si="16"/>
        <v>0</v>
      </c>
      <c r="H136" s="540"/>
      <c r="I136" s="540"/>
      <c r="J136" s="541">
        <f t="shared" si="17"/>
        <v>0</v>
      </c>
      <c r="K136" s="541"/>
      <c r="L136" s="639">
        <f t="shared" si="18"/>
        <v>0</v>
      </c>
      <c r="M136" s="639"/>
    </row>
    <row r="137" spans="1:14" s="10" customFormat="1" x14ac:dyDescent="0.25">
      <c r="H137" s="10">
        <f>SUM(H129:I136)</f>
        <v>0</v>
      </c>
      <c r="I137" s="36" t="s">
        <v>182</v>
      </c>
      <c r="J137" s="560">
        <f>SUM(J129:K136)</f>
        <v>0</v>
      </c>
      <c r="K137" s="561"/>
      <c r="L137" s="37"/>
      <c r="M137" s="37"/>
      <c r="N137" s="38"/>
    </row>
    <row r="138" spans="1:14" s="10" customFormat="1" x14ac:dyDescent="0.25">
      <c r="G138" s="562" t="s">
        <v>183</v>
      </c>
      <c r="H138" s="562"/>
      <c r="I138" s="55" t="s">
        <v>184</v>
      </c>
      <c r="J138" s="563">
        <f>+J137-(E11*E18)</f>
        <v>0</v>
      </c>
      <c r="K138" s="564"/>
      <c r="M138" s="37"/>
    </row>
    <row r="139" spans="1:14" s="10" customFormat="1" x14ac:dyDescent="0.25">
      <c r="G139" s="562" t="s">
        <v>185</v>
      </c>
      <c r="H139" s="562"/>
      <c r="I139" s="56" t="s">
        <v>186</v>
      </c>
      <c r="J139" s="39"/>
      <c r="K139" s="214">
        <f>+IFERROR(J138/J137,0)</f>
        <v>0</v>
      </c>
    </row>
    <row r="140" spans="1:14" s="10" customFormat="1" x14ac:dyDescent="0.25">
      <c r="H140" s="12"/>
    </row>
    <row r="141" spans="1:14" s="10" customFormat="1" ht="29.25" customHeight="1" x14ac:dyDescent="0.25">
      <c r="A141" s="644" t="s">
        <v>802</v>
      </c>
      <c r="B141" s="713"/>
      <c r="C141" s="713"/>
      <c r="D141" s="713"/>
      <c r="E141" s="713"/>
      <c r="F141" s="713"/>
      <c r="G141" s="713"/>
      <c r="H141" s="713"/>
      <c r="I141" s="713"/>
      <c r="J141" s="12"/>
    </row>
    <row r="142" spans="1:14" s="42" customFormat="1" ht="33" customHeight="1" x14ac:dyDescent="0.25">
      <c r="A142" s="568" t="s">
        <v>686</v>
      </c>
      <c r="B142" s="569"/>
      <c r="C142" s="569"/>
      <c r="D142" s="569"/>
      <c r="E142" s="569"/>
      <c r="F142" s="569"/>
      <c r="G142" s="569"/>
      <c r="H142" s="569"/>
      <c r="I142" s="569"/>
      <c r="J142" s="58"/>
    </row>
    <row r="143" spans="1:14" s="10" customFormat="1" ht="62.25" customHeight="1" x14ac:dyDescent="0.25">
      <c r="A143" s="638" t="s">
        <v>829</v>
      </c>
      <c r="B143" s="638"/>
      <c r="C143" s="638"/>
      <c r="D143" s="638"/>
      <c r="E143" s="638"/>
      <c r="F143" s="42"/>
      <c r="H143" s="12"/>
      <c r="J143" s="12"/>
    </row>
    <row r="144" spans="1:14" s="10" customFormat="1" ht="35.25" customHeight="1" x14ac:dyDescent="0.25">
      <c r="A144" s="532" t="s">
        <v>247</v>
      </c>
      <c r="B144" s="828"/>
      <c r="C144" s="828"/>
      <c r="D144" s="828"/>
      <c r="E144" s="828"/>
      <c r="F144" s="605" t="s">
        <v>116</v>
      </c>
      <c r="G144" s="475"/>
      <c r="H144" s="475"/>
      <c r="I144" s="475"/>
      <c r="J144" s="475"/>
    </row>
    <row r="145" spans="1:13" s="42" customFormat="1" ht="49.5" customHeight="1" x14ac:dyDescent="0.25">
      <c r="A145" s="696" t="s">
        <v>532</v>
      </c>
      <c r="B145" s="696"/>
      <c r="C145" s="696"/>
      <c r="D145" s="450"/>
      <c r="E145" s="151"/>
      <c r="F145" s="818" t="s">
        <v>249</v>
      </c>
      <c r="G145" s="820"/>
      <c r="H145" s="820"/>
      <c r="I145" s="820"/>
      <c r="J145" s="819"/>
    </row>
    <row r="146" spans="1:13" s="42" customFormat="1" ht="41.25" customHeight="1" x14ac:dyDescent="0.25">
      <c r="A146" s="696" t="s">
        <v>250</v>
      </c>
      <c r="B146" s="696"/>
      <c r="C146" s="696"/>
      <c r="D146" s="450"/>
      <c r="E146" s="151"/>
      <c r="F146" s="818" t="s">
        <v>251</v>
      </c>
      <c r="G146" s="820"/>
      <c r="H146" s="820"/>
      <c r="I146" s="820"/>
      <c r="J146" s="819"/>
      <c r="K146" s="171"/>
    </row>
    <row r="147" spans="1:13" s="42" customFormat="1" ht="52.5" customHeight="1" x14ac:dyDescent="0.25">
      <c r="A147" s="450" t="s">
        <v>252</v>
      </c>
      <c r="B147" s="609"/>
      <c r="C147" s="609"/>
      <c r="D147" s="451"/>
      <c r="E147" s="152">
        <f>+IFERROR(E145/E146,0)</f>
        <v>0</v>
      </c>
      <c r="F147" s="818" t="s">
        <v>533</v>
      </c>
      <c r="G147" s="820"/>
      <c r="H147" s="820"/>
      <c r="I147" s="820"/>
      <c r="J147" s="819"/>
      <c r="K147" s="171"/>
    </row>
    <row r="148" spans="1:13" s="42" customFormat="1" ht="52.5" customHeight="1" x14ac:dyDescent="0.25">
      <c r="A148" s="450" t="s">
        <v>254</v>
      </c>
      <c r="B148" s="609"/>
      <c r="C148" s="609"/>
      <c r="D148" s="451"/>
      <c r="E148" s="140"/>
      <c r="F148" s="818" t="s">
        <v>249</v>
      </c>
      <c r="G148" s="820"/>
      <c r="H148" s="820"/>
      <c r="I148" s="820"/>
      <c r="J148" s="819"/>
    </row>
    <row r="149" spans="1:13" s="42" customFormat="1" ht="33.75" customHeight="1" x14ac:dyDescent="0.25">
      <c r="A149" s="450" t="s">
        <v>255</v>
      </c>
      <c r="B149" s="609"/>
      <c r="C149" s="609"/>
      <c r="D149" s="451"/>
      <c r="E149" s="139">
        <f>+(E148/1000)*E146</f>
        <v>0</v>
      </c>
      <c r="F149" s="814" t="s">
        <v>534</v>
      </c>
      <c r="G149" s="815"/>
      <c r="H149" s="815"/>
      <c r="I149" s="815"/>
      <c r="J149" s="816"/>
      <c r="K149" s="174"/>
    </row>
    <row r="150" spans="1:13" s="42" customFormat="1" ht="92.25" customHeight="1" x14ac:dyDescent="0.25">
      <c r="A150" s="696" t="s">
        <v>535</v>
      </c>
      <c r="B150" s="696"/>
      <c r="C150" s="696"/>
      <c r="D150" s="450"/>
      <c r="E150" s="151"/>
      <c r="F150" s="818" t="s">
        <v>416</v>
      </c>
      <c r="G150" s="820"/>
      <c r="H150" s="820"/>
      <c r="I150" s="820"/>
      <c r="J150" s="819"/>
      <c r="K150" s="171"/>
      <c r="L150" s="171"/>
    </row>
    <row r="151" spans="1:13" s="10" customFormat="1" ht="26.25" customHeight="1" x14ac:dyDescent="0.25">
      <c r="A151" s="532" t="s">
        <v>152</v>
      </c>
      <c r="B151" s="828"/>
      <c r="C151" s="828"/>
      <c r="D151" s="828"/>
      <c r="E151" s="142">
        <f>+IFERROR((E150/E147)*E11*E18,0)</f>
        <v>0</v>
      </c>
      <c r="F151" s="175"/>
      <c r="G151" s="176"/>
      <c r="H151" s="177"/>
      <c r="I151" s="176"/>
      <c r="J151" s="178"/>
    </row>
    <row r="152" spans="1:13" s="10" customFormat="1" ht="45.75" customHeight="1" x14ac:dyDescent="0.25">
      <c r="A152" s="638" t="s">
        <v>830</v>
      </c>
      <c r="B152" s="638"/>
      <c r="C152" s="638"/>
      <c r="D152" s="638"/>
      <c r="E152" s="638"/>
      <c r="H152" s="12"/>
    </row>
    <row r="153" spans="1:13" s="10" customFormat="1" ht="32.25" customHeight="1" x14ac:dyDescent="0.25">
      <c r="A153" s="501" t="s">
        <v>536</v>
      </c>
      <c r="B153" s="501"/>
      <c r="C153" s="501"/>
      <c r="D153" s="501"/>
      <c r="E153" s="501"/>
      <c r="F153" s="605" t="s">
        <v>116</v>
      </c>
      <c r="G153" s="475"/>
      <c r="H153" s="475"/>
      <c r="I153" s="475"/>
      <c r="J153" s="475"/>
      <c r="K153" s="475"/>
      <c r="L153" s="475"/>
    </row>
    <row r="154" spans="1:13" s="10" customFormat="1" ht="34.5" customHeight="1" x14ac:dyDescent="0.25">
      <c r="A154" s="696" t="s">
        <v>250</v>
      </c>
      <c r="B154" s="696"/>
      <c r="C154" s="696"/>
      <c r="D154" s="696"/>
      <c r="E154" s="151"/>
      <c r="F154" s="818" t="s">
        <v>251</v>
      </c>
      <c r="G154" s="820"/>
      <c r="H154" s="820"/>
      <c r="I154" s="820"/>
      <c r="J154" s="820"/>
      <c r="K154" s="820"/>
      <c r="L154" s="819"/>
    </row>
    <row r="155" spans="1:13" s="10" customFormat="1" ht="34.5" customHeight="1" x14ac:dyDescent="0.25">
      <c r="A155" s="696" t="s">
        <v>537</v>
      </c>
      <c r="B155" s="696"/>
      <c r="C155" s="696"/>
      <c r="D155" s="833"/>
      <c r="E155" s="151"/>
      <c r="F155" s="818" t="s">
        <v>224</v>
      </c>
      <c r="G155" s="820"/>
      <c r="H155" s="820"/>
      <c r="I155" s="820"/>
      <c r="J155" s="820"/>
      <c r="K155" s="820"/>
      <c r="L155" s="819"/>
    </row>
    <row r="156" spans="1:13" s="10" customFormat="1" ht="98.25" customHeight="1" x14ac:dyDescent="0.25">
      <c r="A156" s="83"/>
      <c r="B156" s="83"/>
      <c r="C156" s="83"/>
      <c r="D156" s="83"/>
      <c r="E156" s="581" t="s">
        <v>261</v>
      </c>
      <c r="F156" s="581"/>
      <c r="G156" s="190"/>
      <c r="H156" s="567" t="s">
        <v>165</v>
      </c>
      <c r="I156" s="567"/>
      <c r="J156" s="246"/>
      <c r="K156" s="246"/>
      <c r="L156" s="246"/>
      <c r="M156" s="246"/>
    </row>
    <row r="157" spans="1:13" s="10" customFormat="1" ht="45.75" customHeight="1" x14ac:dyDescent="0.25">
      <c r="A157" s="708" t="s">
        <v>538</v>
      </c>
      <c r="B157" s="827"/>
      <c r="C157" s="827"/>
      <c r="D157" s="827"/>
      <c r="E157" s="709"/>
      <c r="F157" s="225" t="s">
        <v>401</v>
      </c>
      <c r="G157" s="240" t="s">
        <v>169</v>
      </c>
      <c r="H157" s="824" t="s">
        <v>539</v>
      </c>
      <c r="I157" s="825"/>
      <c r="J157" s="826" t="s">
        <v>171</v>
      </c>
      <c r="K157" s="826"/>
      <c r="L157" s="832" t="s">
        <v>172</v>
      </c>
      <c r="M157" s="665"/>
    </row>
    <row r="158" spans="1:13" s="10" customFormat="1" x14ac:dyDescent="0.25">
      <c r="A158" s="450" t="s">
        <v>264</v>
      </c>
      <c r="B158" s="609"/>
      <c r="C158" s="609"/>
      <c r="D158" s="451"/>
      <c r="E158" s="61" t="s">
        <v>265</v>
      </c>
      <c r="F158" s="64">
        <v>1.2</v>
      </c>
      <c r="G158" s="63">
        <f t="shared" ref="G158:G165" si="19">+F158*$E$12*$E$18</f>
        <v>0</v>
      </c>
      <c r="H158" s="540"/>
      <c r="I158" s="540"/>
      <c r="J158" s="541">
        <f>+G158*H158</f>
        <v>0</v>
      </c>
      <c r="K158" s="541"/>
      <c r="L158" s="639">
        <f>+IF(H158&gt;0,G158-(G158*$K$168),0)</f>
        <v>0</v>
      </c>
      <c r="M158" s="639"/>
    </row>
    <row r="159" spans="1:13" s="10" customFormat="1" x14ac:dyDescent="0.25">
      <c r="A159" s="696" t="s">
        <v>762</v>
      </c>
      <c r="B159" s="696"/>
      <c r="C159" s="696"/>
      <c r="D159" s="696"/>
      <c r="E159" s="61" t="s">
        <v>266</v>
      </c>
      <c r="F159" s="64">
        <v>0.8</v>
      </c>
      <c r="G159" s="63">
        <f t="shared" si="19"/>
        <v>0</v>
      </c>
      <c r="H159" s="540"/>
      <c r="I159" s="540"/>
      <c r="J159" s="541">
        <f t="shared" ref="J159:J165" si="20">+G159*H159</f>
        <v>0</v>
      </c>
      <c r="K159" s="541"/>
      <c r="L159" s="639">
        <f t="shared" ref="L159:L165" si="21">+IF(H159&gt;0,G159-(G159*$K$168),0)</f>
        <v>0</v>
      </c>
      <c r="M159" s="639"/>
    </row>
    <row r="160" spans="1:13" s="10" customFormat="1" x14ac:dyDescent="0.25">
      <c r="A160" s="696" t="s">
        <v>763</v>
      </c>
      <c r="B160" s="696"/>
      <c r="C160" s="696"/>
      <c r="D160" s="696"/>
      <c r="E160" s="61" t="s">
        <v>267</v>
      </c>
      <c r="F160" s="64">
        <v>0.9</v>
      </c>
      <c r="G160" s="63">
        <f t="shared" si="19"/>
        <v>0</v>
      </c>
      <c r="H160" s="540"/>
      <c r="I160" s="540"/>
      <c r="J160" s="541">
        <f t="shared" si="20"/>
        <v>0</v>
      </c>
      <c r="K160" s="541"/>
      <c r="L160" s="639">
        <f t="shared" si="21"/>
        <v>0</v>
      </c>
      <c r="M160" s="639"/>
    </row>
    <row r="161" spans="1:14" s="10" customFormat="1" x14ac:dyDescent="0.25">
      <c r="A161" s="696" t="s">
        <v>764</v>
      </c>
      <c r="B161" s="696"/>
      <c r="C161" s="696"/>
      <c r="D161" s="696"/>
      <c r="E161" s="61" t="s">
        <v>268</v>
      </c>
      <c r="F161" s="64">
        <v>1</v>
      </c>
      <c r="G161" s="63">
        <f t="shared" si="19"/>
        <v>0</v>
      </c>
      <c r="H161" s="540"/>
      <c r="I161" s="540"/>
      <c r="J161" s="541">
        <f t="shared" si="20"/>
        <v>0</v>
      </c>
      <c r="K161" s="541"/>
      <c r="L161" s="639">
        <f t="shared" si="21"/>
        <v>0</v>
      </c>
      <c r="M161" s="639"/>
    </row>
    <row r="162" spans="1:14" s="10" customFormat="1" x14ac:dyDescent="0.25">
      <c r="A162" s="696" t="s">
        <v>765</v>
      </c>
      <c r="B162" s="696"/>
      <c r="C162" s="696"/>
      <c r="D162" s="696"/>
      <c r="E162" s="61" t="s">
        <v>269</v>
      </c>
      <c r="F162" s="64">
        <v>1.1000000000000001</v>
      </c>
      <c r="G162" s="63">
        <f t="shared" si="19"/>
        <v>0</v>
      </c>
      <c r="H162" s="540"/>
      <c r="I162" s="540"/>
      <c r="J162" s="541">
        <f t="shared" si="20"/>
        <v>0</v>
      </c>
      <c r="K162" s="541"/>
      <c r="L162" s="639">
        <f t="shared" si="21"/>
        <v>0</v>
      </c>
      <c r="M162" s="639"/>
    </row>
    <row r="163" spans="1:14" s="10" customFormat="1" x14ac:dyDescent="0.25">
      <c r="A163" s="696" t="s">
        <v>766</v>
      </c>
      <c r="B163" s="696"/>
      <c r="C163" s="696"/>
      <c r="D163" s="696"/>
      <c r="E163" s="61" t="s">
        <v>270</v>
      </c>
      <c r="F163" s="64">
        <v>1.2</v>
      </c>
      <c r="G163" s="63">
        <f t="shared" si="19"/>
        <v>0</v>
      </c>
      <c r="H163" s="540"/>
      <c r="I163" s="540"/>
      <c r="J163" s="541">
        <f t="shared" si="20"/>
        <v>0</v>
      </c>
      <c r="K163" s="541"/>
      <c r="L163" s="639">
        <f t="shared" si="21"/>
        <v>0</v>
      </c>
      <c r="M163" s="639"/>
    </row>
    <row r="164" spans="1:14" s="10" customFormat="1" x14ac:dyDescent="0.25">
      <c r="A164" s="696" t="s">
        <v>767</v>
      </c>
      <c r="B164" s="696"/>
      <c r="C164" s="696"/>
      <c r="D164" s="696"/>
      <c r="E164" s="61" t="s">
        <v>271</v>
      </c>
      <c r="F164" s="64">
        <v>1.3</v>
      </c>
      <c r="G164" s="63">
        <f t="shared" si="19"/>
        <v>0</v>
      </c>
      <c r="H164" s="540"/>
      <c r="I164" s="540"/>
      <c r="J164" s="541">
        <f t="shared" si="20"/>
        <v>0</v>
      </c>
      <c r="K164" s="541"/>
      <c r="L164" s="639">
        <f t="shared" si="21"/>
        <v>0</v>
      </c>
      <c r="M164" s="639"/>
    </row>
    <row r="165" spans="1:14" s="10" customFormat="1" x14ac:dyDescent="0.25">
      <c r="A165" s="696" t="s">
        <v>768</v>
      </c>
      <c r="B165" s="696"/>
      <c r="C165" s="696"/>
      <c r="D165" s="696"/>
      <c r="E165" s="61" t="s">
        <v>272</v>
      </c>
      <c r="F165" s="64">
        <v>1.5</v>
      </c>
      <c r="G165" s="63">
        <f t="shared" si="19"/>
        <v>0</v>
      </c>
      <c r="H165" s="540"/>
      <c r="I165" s="540"/>
      <c r="J165" s="541">
        <f t="shared" si="20"/>
        <v>0</v>
      </c>
      <c r="K165" s="541"/>
      <c r="L165" s="639">
        <f t="shared" si="21"/>
        <v>0</v>
      </c>
      <c r="M165" s="639"/>
    </row>
    <row r="166" spans="1:14" s="10" customFormat="1" x14ac:dyDescent="0.25">
      <c r="H166" s="10">
        <f>SUM(H158:I165)</f>
        <v>0</v>
      </c>
      <c r="I166" s="36" t="s">
        <v>182</v>
      </c>
      <c r="J166" s="541">
        <f>SUM(J158:K165)</f>
        <v>0</v>
      </c>
      <c r="K166" s="541"/>
      <c r="M166" s="37"/>
      <c r="N166" s="38"/>
    </row>
    <row r="167" spans="1:14" s="10" customFormat="1" x14ac:dyDescent="0.25">
      <c r="G167" s="562" t="s">
        <v>183</v>
      </c>
      <c r="H167" s="562"/>
      <c r="I167" s="55" t="s">
        <v>184</v>
      </c>
      <c r="J167" s="836">
        <f>+J166-(E11*E18)</f>
        <v>0</v>
      </c>
      <c r="K167" s="836"/>
    </row>
    <row r="168" spans="1:14" s="10" customFormat="1" x14ac:dyDescent="0.25">
      <c r="G168" s="562" t="s">
        <v>185</v>
      </c>
      <c r="H168" s="562"/>
      <c r="I168" s="56" t="s">
        <v>186</v>
      </c>
      <c r="J168" s="101"/>
      <c r="K168" s="217">
        <f>+IFERROR(J167/J166,0)</f>
        <v>0</v>
      </c>
    </row>
    <row r="169" spans="1:14" ht="97.5" customHeight="1" x14ac:dyDescent="0.25"/>
    <row r="170" spans="1:14" s="10" customFormat="1" x14ac:dyDescent="0.25">
      <c r="A170" s="69" t="s">
        <v>540</v>
      </c>
      <c r="B170" s="69"/>
      <c r="C170" s="69"/>
      <c r="D170" s="69"/>
      <c r="E170" s="69"/>
      <c r="F170" s="69"/>
      <c r="G170" s="2"/>
      <c r="H170" s="74"/>
      <c r="I170" s="2"/>
      <c r="J170" s="2"/>
      <c r="K170" s="2"/>
      <c r="L170" s="2"/>
      <c r="M170" s="2"/>
    </row>
    <row r="171" spans="1:14" s="10" customFormat="1" x14ac:dyDescent="0.25">
      <c r="H171" s="12"/>
    </row>
    <row r="172" spans="1:14" s="10" customFormat="1" ht="27.75" customHeight="1" x14ac:dyDescent="0.25">
      <c r="A172" s="802" t="s">
        <v>274</v>
      </c>
      <c r="B172" s="803"/>
      <c r="C172" s="803"/>
    </row>
    <row r="173" spans="1:14" s="10" customFormat="1" ht="27.75" customHeight="1" x14ac:dyDescent="0.25">
      <c r="A173" s="208" t="s">
        <v>275</v>
      </c>
      <c r="C173" s="210"/>
      <c r="D173" s="203"/>
    </row>
    <row r="174" spans="1:14" s="10" customFormat="1" ht="27.75" customHeight="1" x14ac:dyDescent="0.25">
      <c r="A174" s="800" t="s">
        <v>422</v>
      </c>
      <c r="B174" s="801"/>
      <c r="C174" s="210">
        <f>+D30</f>
        <v>0</v>
      </c>
      <c r="D174" s="206"/>
    </row>
    <row r="175" spans="1:14" s="10" customFormat="1" ht="27.75" customHeight="1" x14ac:dyDescent="0.25">
      <c r="A175" s="800" t="s">
        <v>423</v>
      </c>
      <c r="B175" s="801"/>
      <c r="C175" s="210">
        <f>+E40</f>
        <v>0</v>
      </c>
      <c r="D175" s="206" t="s">
        <v>831</v>
      </c>
    </row>
    <row r="176" spans="1:14" s="10" customFormat="1" ht="27.75" customHeight="1" x14ac:dyDescent="0.25">
      <c r="A176" s="800" t="s">
        <v>541</v>
      </c>
      <c r="B176" s="801"/>
      <c r="C176" s="210"/>
      <c r="D176" s="206" t="s">
        <v>542</v>
      </c>
    </row>
    <row r="177" spans="1:10" s="10" customFormat="1" ht="27.75" customHeight="1" x14ac:dyDescent="0.25">
      <c r="A177" s="204"/>
      <c r="B177" s="204"/>
      <c r="C177" s="5"/>
      <c r="D177" s="206"/>
    </row>
    <row r="178" spans="1:10" s="10" customFormat="1" ht="27.75" customHeight="1" x14ac:dyDescent="0.25">
      <c r="A178" s="207" t="s">
        <v>279</v>
      </c>
      <c r="B178" s="207"/>
      <c r="C178" s="210">
        <f>+L134</f>
        <v>0</v>
      </c>
      <c r="D178" s="206" t="s">
        <v>832</v>
      </c>
    </row>
    <row r="179" spans="1:10" s="10" customFormat="1" ht="27.75" customHeight="1" x14ac:dyDescent="0.25">
      <c r="A179" s="514" t="s">
        <v>807</v>
      </c>
      <c r="B179" s="515"/>
      <c r="C179" s="287">
        <f>+E114</f>
        <v>0</v>
      </c>
      <c r="D179" s="42"/>
    </row>
    <row r="180" spans="1:10" s="10" customFormat="1" ht="27.75" customHeight="1" x14ac:dyDescent="0.25">
      <c r="A180" s="514" t="s">
        <v>808</v>
      </c>
      <c r="B180" s="515"/>
      <c r="C180" s="287">
        <f>+E122</f>
        <v>0</v>
      </c>
      <c r="D180" s="42"/>
    </row>
    <row r="181" spans="1:10" s="10" customFormat="1" ht="27.75" customHeight="1" x14ac:dyDescent="0.25">
      <c r="A181" s="514" t="s">
        <v>775</v>
      </c>
      <c r="B181" s="515"/>
      <c r="C181" s="287"/>
      <c r="D181" s="42" t="s">
        <v>280</v>
      </c>
    </row>
    <row r="182" spans="1:10" s="10" customFormat="1" ht="27.75" customHeight="1" x14ac:dyDescent="0.25">
      <c r="A182" s="514" t="s">
        <v>809</v>
      </c>
      <c r="B182" s="515"/>
      <c r="C182" s="287">
        <f>+E151</f>
        <v>0</v>
      </c>
      <c r="D182" s="289" t="s">
        <v>833</v>
      </c>
    </row>
    <row r="183" spans="1:10" s="10" customFormat="1" ht="27.75" customHeight="1" x14ac:dyDescent="0.25">
      <c r="A183" s="204"/>
      <c r="B183" s="204"/>
      <c r="C183" s="5"/>
      <c r="D183" s="206"/>
    </row>
    <row r="184" spans="1:10" s="10" customFormat="1" ht="27.75" customHeight="1" x14ac:dyDescent="0.25">
      <c r="A184" s="207" t="s">
        <v>282</v>
      </c>
      <c r="B184" s="207"/>
      <c r="C184" s="210">
        <f>SUM(C173:C183)</f>
        <v>0</v>
      </c>
      <c r="D184" s="204"/>
    </row>
    <row r="185" spans="1:10" s="10" customFormat="1" ht="129" customHeight="1" x14ac:dyDescent="0.25">
      <c r="A185" s="17"/>
      <c r="B185" s="17"/>
    </row>
    <row r="186" spans="1:10" s="10" customFormat="1" x14ac:dyDescent="0.25">
      <c r="A186" s="69" t="s">
        <v>424</v>
      </c>
      <c r="B186" s="69"/>
      <c r="C186" s="69"/>
      <c r="D186" s="69"/>
      <c r="E186" s="69"/>
      <c r="F186" s="12"/>
      <c r="H186" s="12"/>
    </row>
    <row r="187" spans="1:10" s="10" customFormat="1" ht="85.5" customHeight="1" x14ac:dyDescent="0.25">
      <c r="A187" s="606" t="s">
        <v>286</v>
      </c>
      <c r="B187" s="606"/>
      <c r="C187" s="606"/>
      <c r="D187" s="606"/>
      <c r="E187" s="606"/>
      <c r="F187" s="83"/>
      <c r="H187" s="12"/>
    </row>
    <row r="188" spans="1:10" s="10" customFormat="1" ht="31.5" customHeight="1" x14ac:dyDescent="0.25">
      <c r="A188" s="469" t="s">
        <v>425</v>
      </c>
      <c r="B188" s="469"/>
      <c r="C188" s="469"/>
      <c r="D188" s="469"/>
      <c r="E188" s="168" t="s">
        <v>288</v>
      </c>
      <c r="F188" s="513" t="s">
        <v>289</v>
      </c>
      <c r="G188" s="513"/>
      <c r="H188" s="513"/>
      <c r="I188" s="513"/>
      <c r="J188" s="513"/>
    </row>
    <row r="189" spans="1:10" s="10" customFormat="1" ht="69.75" customHeight="1" thickBot="1" x14ac:dyDescent="0.3">
      <c r="A189" s="594" t="s">
        <v>426</v>
      </c>
      <c r="B189" s="595"/>
      <c r="C189" s="595"/>
      <c r="D189" s="596"/>
      <c r="E189" s="84"/>
      <c r="F189" s="695" t="s">
        <v>427</v>
      </c>
      <c r="G189" s="695"/>
      <c r="H189" s="695"/>
      <c r="I189" s="695"/>
      <c r="J189" s="695"/>
    </row>
    <row r="190" spans="1:10" s="42" customFormat="1" ht="67.5" customHeight="1" thickBot="1" x14ac:dyDescent="0.3">
      <c r="A190" s="594" t="s">
        <v>428</v>
      </c>
      <c r="B190" s="595"/>
      <c r="C190" s="595"/>
      <c r="D190" s="596"/>
      <c r="E190" s="84"/>
      <c r="F190" s="509" t="s">
        <v>291</v>
      </c>
      <c r="G190" s="510"/>
      <c r="H190" s="510"/>
      <c r="I190" s="510"/>
      <c r="J190" s="511"/>
    </row>
    <row r="191" spans="1:10" s="42" customFormat="1" ht="34.5" customHeight="1" thickBot="1" x14ac:dyDescent="0.3">
      <c r="A191" s="594" t="s">
        <v>292</v>
      </c>
      <c r="B191" s="595"/>
      <c r="C191" s="595"/>
      <c r="D191" s="596"/>
      <c r="E191" s="84"/>
      <c r="F191" s="509" t="s">
        <v>293</v>
      </c>
      <c r="G191" s="510"/>
      <c r="H191" s="510"/>
      <c r="I191" s="510"/>
      <c r="J191" s="511"/>
    </row>
    <row r="192" spans="1:10" s="42" customFormat="1" ht="34.5" customHeight="1" thickBot="1" x14ac:dyDescent="0.3">
      <c r="A192" s="594" t="s">
        <v>294</v>
      </c>
      <c r="B192" s="595"/>
      <c r="C192" s="595"/>
      <c r="D192" s="596"/>
      <c r="E192" s="84"/>
      <c r="F192" s="509" t="s">
        <v>295</v>
      </c>
      <c r="G192" s="510"/>
      <c r="H192" s="510"/>
      <c r="I192" s="510"/>
      <c r="J192" s="511"/>
    </row>
    <row r="193" spans="1:12" s="42" customFormat="1" ht="51" customHeight="1" thickBot="1" x14ac:dyDescent="0.3">
      <c r="A193" s="594" t="s">
        <v>296</v>
      </c>
      <c r="B193" s="595"/>
      <c r="C193" s="595"/>
      <c r="D193" s="596"/>
      <c r="E193" s="84"/>
      <c r="F193" s="509" t="s">
        <v>297</v>
      </c>
      <c r="G193" s="510"/>
      <c r="H193" s="510"/>
      <c r="I193" s="510"/>
      <c r="J193" s="511"/>
    </row>
    <row r="194" spans="1:12" s="42" customFormat="1" ht="78" customHeight="1" thickBot="1" x14ac:dyDescent="0.3">
      <c r="A194" s="594" t="s">
        <v>777</v>
      </c>
      <c r="B194" s="595"/>
      <c r="C194" s="595"/>
      <c r="D194" s="596"/>
      <c r="E194" s="84"/>
      <c r="F194" s="509" t="s">
        <v>299</v>
      </c>
      <c r="G194" s="510"/>
      <c r="H194" s="510"/>
      <c r="I194" s="510"/>
      <c r="J194" s="511"/>
    </row>
    <row r="195" spans="1:12" s="42" customFormat="1" ht="77.25" customHeight="1" thickBot="1" x14ac:dyDescent="0.3">
      <c r="A195" s="594" t="s">
        <v>776</v>
      </c>
      <c r="B195" s="595"/>
      <c r="C195" s="595"/>
      <c r="D195" s="596"/>
      <c r="E195" s="84"/>
      <c r="F195" s="509" t="s">
        <v>301</v>
      </c>
      <c r="G195" s="510"/>
      <c r="H195" s="510"/>
      <c r="I195" s="510"/>
      <c r="J195" s="511"/>
    </row>
    <row r="196" spans="1:12" s="42" customFormat="1" ht="34.5" customHeight="1" thickBot="1" x14ac:dyDescent="0.3">
      <c r="A196" s="525" t="s">
        <v>303</v>
      </c>
      <c r="B196" s="544"/>
      <c r="C196" s="544"/>
      <c r="D196" s="604"/>
      <c r="E196" s="84">
        <f>SUM(E189:E195)</f>
        <v>0</v>
      </c>
      <c r="F196" s="85" t="s">
        <v>429</v>
      </c>
      <c r="G196" s="60">
        <f>+E196*C178</f>
        <v>0</v>
      </c>
      <c r="H196" s="591"/>
      <c r="I196" s="591"/>
      <c r="J196" s="591"/>
      <c r="K196" s="591"/>
      <c r="L196" s="591"/>
    </row>
    <row r="197" spans="1:12" s="10" customFormat="1" x14ac:dyDescent="0.25">
      <c r="H197" s="12"/>
    </row>
    <row r="198" spans="1:12" s="10" customFormat="1" x14ac:dyDescent="0.25">
      <c r="H198" s="12"/>
    </row>
    <row r="199" spans="1:12" s="10" customFormat="1" ht="36.75" customHeight="1" x14ac:dyDescent="0.25">
      <c r="A199" s="675" t="s">
        <v>430</v>
      </c>
      <c r="B199" s="697"/>
      <c r="C199" s="697"/>
      <c r="D199" s="697"/>
      <c r="E199" s="697"/>
      <c r="F199" s="82">
        <f>+C184-G196</f>
        <v>0</v>
      </c>
      <c r="H199" s="12"/>
    </row>
    <row r="200" spans="1:12" s="10" customFormat="1" x14ac:dyDescent="0.25">
      <c r="H200" s="12"/>
    </row>
    <row r="201" spans="1:12" s="10" customFormat="1" x14ac:dyDescent="0.25">
      <c r="H201" s="12"/>
    </row>
  </sheetData>
  <mergeCells count="299">
    <mergeCell ref="A88:B88"/>
    <mergeCell ref="A89:B89"/>
    <mergeCell ref="A90:B90"/>
    <mergeCell ref="A91:B91"/>
    <mergeCell ref="A92:B92"/>
    <mergeCell ref="A93:B93"/>
    <mergeCell ref="A94:B94"/>
    <mergeCell ref="A74:B74"/>
    <mergeCell ref="A78:B78"/>
    <mergeCell ref="A79:B79"/>
    <mergeCell ref="A80:B80"/>
    <mergeCell ref="A81:B81"/>
    <mergeCell ref="A82:B82"/>
    <mergeCell ref="A83:B83"/>
    <mergeCell ref="A84:B84"/>
    <mergeCell ref="A85:B85"/>
    <mergeCell ref="A86:B86"/>
    <mergeCell ref="F4:L4"/>
    <mergeCell ref="A5:D5"/>
    <mergeCell ref="F5:L5"/>
    <mergeCell ref="F6:L6"/>
    <mergeCell ref="F7:L7"/>
    <mergeCell ref="E127:F127"/>
    <mergeCell ref="H127:I127"/>
    <mergeCell ref="A45:B45"/>
    <mergeCell ref="A187:E187"/>
    <mergeCell ref="E156:F156"/>
    <mergeCell ref="H156:I156"/>
    <mergeCell ref="F11:L11"/>
    <mergeCell ref="F12:L12"/>
    <mergeCell ref="F111:J111"/>
    <mergeCell ref="F112:J112"/>
    <mergeCell ref="A50:B50"/>
    <mergeCell ref="A108:I108"/>
    <mergeCell ref="A121:D121"/>
    <mergeCell ref="A36:D36"/>
    <mergeCell ref="A37:D37"/>
    <mergeCell ref="A38:D38"/>
    <mergeCell ref="A39:D39"/>
    <mergeCell ref="A41:E41"/>
    <mergeCell ref="A87:B87"/>
    <mergeCell ref="F35:L35"/>
    <mergeCell ref="F36:L36"/>
    <mergeCell ref="F37:L37"/>
    <mergeCell ref="F38:L38"/>
    <mergeCell ref="F39:L39"/>
    <mergeCell ref="F40:L40"/>
    <mergeCell ref="A40:D40"/>
    <mergeCell ref="A106:E106"/>
    <mergeCell ref="F105:L105"/>
    <mergeCell ref="C44:M44"/>
    <mergeCell ref="A96:B96"/>
    <mergeCell ref="A97:B97"/>
    <mergeCell ref="D56:E56"/>
    <mergeCell ref="F55:G56"/>
    <mergeCell ref="C55:E55"/>
    <mergeCell ref="H55:I56"/>
    <mergeCell ref="J55:K56"/>
    <mergeCell ref="A58:B58"/>
    <mergeCell ref="A47:B47"/>
    <mergeCell ref="A48:B48"/>
    <mergeCell ref="A49:B49"/>
    <mergeCell ref="A105:D105"/>
    <mergeCell ref="A52:D52"/>
    <mergeCell ref="A71:B71"/>
    <mergeCell ref="L162:M162"/>
    <mergeCell ref="L163:M163"/>
    <mergeCell ref="L164:M164"/>
    <mergeCell ref="L165:M165"/>
    <mergeCell ref="L159:M159"/>
    <mergeCell ref="L160:M160"/>
    <mergeCell ref="L161:M161"/>
    <mergeCell ref="G167:H167"/>
    <mergeCell ref="J167:K167"/>
    <mergeCell ref="J166:K166"/>
    <mergeCell ref="G168:H168"/>
    <mergeCell ref="A130:D130"/>
    <mergeCell ref="A160:D160"/>
    <mergeCell ref="H160:I160"/>
    <mergeCell ref="J160:K160"/>
    <mergeCell ref="F145:J145"/>
    <mergeCell ref="F146:J146"/>
    <mergeCell ref="F147:J147"/>
    <mergeCell ref="F148:J148"/>
    <mergeCell ref="F149:J149"/>
    <mergeCell ref="F150:J150"/>
    <mergeCell ref="A152:E152"/>
    <mergeCell ref="A153:E153"/>
    <mergeCell ref="A164:D164"/>
    <mergeCell ref="H164:I164"/>
    <mergeCell ref="J164:K164"/>
    <mergeCell ref="A165:D165"/>
    <mergeCell ref="H165:I165"/>
    <mergeCell ref="J165:K165"/>
    <mergeCell ref="A159:D159"/>
    <mergeCell ref="H159:I159"/>
    <mergeCell ref="J159:K159"/>
    <mergeCell ref="F154:L154"/>
    <mergeCell ref="F155:L155"/>
    <mergeCell ref="A122:D122"/>
    <mergeCell ref="A119:D119"/>
    <mergeCell ref="A120:D120"/>
    <mergeCell ref="A113:D113"/>
    <mergeCell ref="A114:D114"/>
    <mergeCell ref="A116:I116"/>
    <mergeCell ref="A117:I117"/>
    <mergeCell ref="A109:I109"/>
    <mergeCell ref="A110:E110"/>
    <mergeCell ref="A111:D111"/>
    <mergeCell ref="A112:D112"/>
    <mergeCell ref="A118:E118"/>
    <mergeCell ref="A161:D161"/>
    <mergeCell ref="H161:I161"/>
    <mergeCell ref="J161:K161"/>
    <mergeCell ref="H130:I130"/>
    <mergeCell ref="J130:K130"/>
    <mergeCell ref="A126:M126"/>
    <mergeCell ref="A128:E128"/>
    <mergeCell ref="H128:I128"/>
    <mergeCell ref="J128:K128"/>
    <mergeCell ref="L128:M128"/>
    <mergeCell ref="A129:D129"/>
    <mergeCell ref="H129:I129"/>
    <mergeCell ref="J129:K129"/>
    <mergeCell ref="L129:M129"/>
    <mergeCell ref="L130:M130"/>
    <mergeCell ref="F153:L153"/>
    <mergeCell ref="A141:I141"/>
    <mergeCell ref="L157:M157"/>
    <mergeCell ref="A158:D158"/>
    <mergeCell ref="H158:I158"/>
    <mergeCell ref="J158:K158"/>
    <mergeCell ref="L158:M158"/>
    <mergeCell ref="A154:D154"/>
    <mergeCell ref="A155:D155"/>
    <mergeCell ref="H157:I157"/>
    <mergeCell ref="J157:K157"/>
    <mergeCell ref="A157:E157"/>
    <mergeCell ref="A142:I142"/>
    <mergeCell ref="A145:D145"/>
    <mergeCell ref="A146:D146"/>
    <mergeCell ref="A149:D149"/>
    <mergeCell ref="A150:D150"/>
    <mergeCell ref="A151:D151"/>
    <mergeCell ref="A147:D147"/>
    <mergeCell ref="A148:D148"/>
    <mergeCell ref="A143:E143"/>
    <mergeCell ref="A144:E144"/>
    <mergeCell ref="F144:J144"/>
    <mergeCell ref="H135:I135"/>
    <mergeCell ref="J135:K135"/>
    <mergeCell ref="L135:M135"/>
    <mergeCell ref="L136:M136"/>
    <mergeCell ref="J137:K137"/>
    <mergeCell ref="G138:H138"/>
    <mergeCell ref="J138:K138"/>
    <mergeCell ref="G139:H139"/>
    <mergeCell ref="A136:D136"/>
    <mergeCell ref="H136:I136"/>
    <mergeCell ref="J136:K136"/>
    <mergeCell ref="L132:M132"/>
    <mergeCell ref="L133:M133"/>
    <mergeCell ref="A134:D134"/>
    <mergeCell ref="H134:I134"/>
    <mergeCell ref="J134:K134"/>
    <mergeCell ref="L134:M134"/>
    <mergeCell ref="A133:D133"/>
    <mergeCell ref="H133:I133"/>
    <mergeCell ref="J133:K133"/>
    <mergeCell ref="F2:L2"/>
    <mergeCell ref="A12:D12"/>
    <mergeCell ref="F3:L3"/>
    <mergeCell ref="F8:L8"/>
    <mergeCell ref="F9:L9"/>
    <mergeCell ref="L55:M56"/>
    <mergeCell ref="N46:O46"/>
    <mergeCell ref="N42:O42"/>
    <mergeCell ref="A131:D131"/>
    <mergeCell ref="H131:I131"/>
    <mergeCell ref="J131:K131"/>
    <mergeCell ref="L131:M131"/>
    <mergeCell ref="F110:J110"/>
    <mergeCell ref="F113:J113"/>
    <mergeCell ref="A124:I124"/>
    <mergeCell ref="A125:I125"/>
    <mergeCell ref="F118:J118"/>
    <mergeCell ref="F121:J121"/>
    <mergeCell ref="F119:J119"/>
    <mergeCell ref="F120:J120"/>
    <mergeCell ref="F122:J122"/>
    <mergeCell ref="N50:O50"/>
    <mergeCell ref="A42:M42"/>
    <mergeCell ref="A46:B46"/>
    <mergeCell ref="A2:E2"/>
    <mergeCell ref="A3:D3"/>
    <mergeCell ref="A6:D6"/>
    <mergeCell ref="A7:D7"/>
    <mergeCell ref="A8:D8"/>
    <mergeCell ref="A9:D9"/>
    <mergeCell ref="A10:D10"/>
    <mergeCell ref="A11:D11"/>
    <mergeCell ref="A4:D4"/>
    <mergeCell ref="A20:G20"/>
    <mergeCell ref="A21:H21"/>
    <mergeCell ref="A22:D23"/>
    <mergeCell ref="E22:E23"/>
    <mergeCell ref="F22:L23"/>
    <mergeCell ref="A24:D24"/>
    <mergeCell ref="F24:L24"/>
    <mergeCell ref="A14:E14"/>
    <mergeCell ref="F14:J14"/>
    <mergeCell ref="A15:E15"/>
    <mergeCell ref="A16:D16"/>
    <mergeCell ref="G16:J16"/>
    <mergeCell ref="A17:D17"/>
    <mergeCell ref="G17:J17"/>
    <mergeCell ref="A18:D18"/>
    <mergeCell ref="G18:J18"/>
    <mergeCell ref="A99:I99"/>
    <mergeCell ref="F100:L100"/>
    <mergeCell ref="A101:D101"/>
    <mergeCell ref="F101:L104"/>
    <mergeCell ref="A102:D102"/>
    <mergeCell ref="A103:D103"/>
    <mergeCell ref="A104:D104"/>
    <mergeCell ref="A60:B60"/>
    <mergeCell ref="A61:B61"/>
    <mergeCell ref="A62:B62"/>
    <mergeCell ref="A63:B63"/>
    <mergeCell ref="A64:B64"/>
    <mergeCell ref="A65:B65"/>
    <mergeCell ref="A66:B66"/>
    <mergeCell ref="A67:B67"/>
    <mergeCell ref="A68:B68"/>
    <mergeCell ref="A69:B69"/>
    <mergeCell ref="A70:B70"/>
    <mergeCell ref="A95:B95"/>
    <mergeCell ref="A72:B72"/>
    <mergeCell ref="A73:B73"/>
    <mergeCell ref="A75:B75"/>
    <mergeCell ref="A76:B76"/>
    <mergeCell ref="A77:B77"/>
    <mergeCell ref="A25:D25"/>
    <mergeCell ref="A27:D27"/>
    <mergeCell ref="A26:D26"/>
    <mergeCell ref="D29:E29"/>
    <mergeCell ref="A30:C30"/>
    <mergeCell ref="D30:E30"/>
    <mergeCell ref="A32:D32"/>
    <mergeCell ref="A33:I33"/>
    <mergeCell ref="A34:E34"/>
    <mergeCell ref="A1:I1"/>
    <mergeCell ref="A19:G19"/>
    <mergeCell ref="F25:L26"/>
    <mergeCell ref="F30:J30"/>
    <mergeCell ref="A195:D195"/>
    <mergeCell ref="A196:D196"/>
    <mergeCell ref="H196:L196"/>
    <mergeCell ref="A199:E199"/>
    <mergeCell ref="A174:B174"/>
    <mergeCell ref="A175:B175"/>
    <mergeCell ref="A176:B176"/>
    <mergeCell ref="A172:C172"/>
    <mergeCell ref="A188:D188"/>
    <mergeCell ref="A189:D189"/>
    <mergeCell ref="A190:D190"/>
    <mergeCell ref="A191:D191"/>
    <mergeCell ref="A192:D192"/>
    <mergeCell ref="A193:D193"/>
    <mergeCell ref="A194:D194"/>
    <mergeCell ref="A181:B181"/>
    <mergeCell ref="A182:B182"/>
    <mergeCell ref="F188:J188"/>
    <mergeCell ref="F189:J189"/>
    <mergeCell ref="F190:J190"/>
    <mergeCell ref="F194:J194"/>
    <mergeCell ref="F195:J195"/>
    <mergeCell ref="A59:B59"/>
    <mergeCell ref="C56:C57"/>
    <mergeCell ref="A53:F53"/>
    <mergeCell ref="C54:E54"/>
    <mergeCell ref="H54:I54"/>
    <mergeCell ref="H96:I96"/>
    <mergeCell ref="J96:K96"/>
    <mergeCell ref="A179:B179"/>
    <mergeCell ref="A180:B180"/>
    <mergeCell ref="F191:J191"/>
    <mergeCell ref="F192:J192"/>
    <mergeCell ref="F193:J193"/>
    <mergeCell ref="A163:D163"/>
    <mergeCell ref="H163:I163"/>
    <mergeCell ref="J163:K163"/>
    <mergeCell ref="A162:D162"/>
    <mergeCell ref="H162:I162"/>
    <mergeCell ref="J162:K162"/>
    <mergeCell ref="A132:D132"/>
    <mergeCell ref="H132:I132"/>
    <mergeCell ref="J132:K132"/>
    <mergeCell ref="A135:D135"/>
  </mergeCells>
  <dataValidations count="3">
    <dataValidation showDropDown="1" showInputMessage="1" showErrorMessage="1" prompt="Aukeratu zerrendatik bat / Elija una opción de la lista" sqref="E22 D29" xr:uid="{00000000-0002-0000-0400-000000000000}"/>
    <dataValidation allowBlank="1" showInputMessage="1" showErrorMessage="1" prompt="Aukeratu zerrendatik bat / Elija una opción de la lista" sqref="A107 A124 A25:A27 A32 A100:A105" xr:uid="{00000000-0002-0000-0400-000001000000}"/>
    <dataValidation allowBlank="1" showErrorMessage="1" prompt="Aukeratu zerrendatik bat / Elija una opción de la lista" sqref="A52:D52 A99:I99 A181:B182" xr:uid="{00000000-0002-0000-0400-000002000000}"/>
  </dataValidation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55"/>
  <sheetViews>
    <sheetView zoomScale="70" zoomScaleNormal="70" workbookViewId="0">
      <selection activeCell="E140" sqref="E140"/>
    </sheetView>
  </sheetViews>
  <sheetFormatPr baseColWidth="10" defaultColWidth="11.42578125" defaultRowHeight="15" x14ac:dyDescent="0.25"/>
  <cols>
    <col min="1" max="1" width="13.28515625" style="306" customWidth="1"/>
    <col min="2" max="2" width="118.5703125" style="306" customWidth="1"/>
    <col min="3" max="3" width="11.42578125" style="307"/>
    <col min="4" max="23" width="11.42578125" style="306"/>
    <col min="24" max="24" width="15.7109375" style="306" customWidth="1"/>
    <col min="25" max="32" width="11.42578125" style="306"/>
    <col min="33" max="33" width="13.28515625" style="306" bestFit="1" customWidth="1"/>
    <col min="34" max="16384" width="11.42578125" style="306"/>
  </cols>
  <sheetData>
    <row r="1" spans="1:42" ht="30" customHeight="1" x14ac:dyDescent="0.25">
      <c r="A1" s="310" t="s">
        <v>543</v>
      </c>
      <c r="B1" s="328">
        <v>100</v>
      </c>
      <c r="C1" s="854" t="s">
        <v>544</v>
      </c>
      <c r="D1" s="854"/>
      <c r="E1" s="854"/>
      <c r="F1" s="854" t="s">
        <v>545</v>
      </c>
      <c r="G1" s="854"/>
      <c r="H1" s="854"/>
      <c r="I1" s="854"/>
      <c r="J1" s="854"/>
      <c r="K1" s="854"/>
      <c r="L1" s="854"/>
      <c r="M1" s="854"/>
      <c r="N1" s="854"/>
      <c r="O1" s="871" t="s">
        <v>546</v>
      </c>
      <c r="P1" s="872"/>
      <c r="Q1" s="872"/>
      <c r="R1" s="872"/>
      <c r="S1" s="872"/>
      <c r="T1" s="872"/>
      <c r="U1" s="872"/>
      <c r="V1" s="872"/>
      <c r="W1" s="873"/>
      <c r="X1" s="874" t="s">
        <v>547</v>
      </c>
      <c r="Y1" s="875"/>
      <c r="Z1" s="875"/>
      <c r="AA1" s="875"/>
      <c r="AB1" s="875"/>
      <c r="AC1" s="875"/>
      <c r="AD1" s="875"/>
      <c r="AE1" s="875"/>
      <c r="AF1" s="876"/>
      <c r="AH1" s="874" t="s">
        <v>548</v>
      </c>
      <c r="AI1" s="875"/>
      <c r="AJ1" s="875"/>
      <c r="AK1" s="875"/>
      <c r="AL1" s="875"/>
      <c r="AM1" s="875"/>
      <c r="AN1" s="875"/>
      <c r="AO1" s="875"/>
      <c r="AP1" s="876"/>
    </row>
    <row r="2" spans="1:42" x14ac:dyDescent="0.25">
      <c r="A2" s="866" t="s">
        <v>549</v>
      </c>
      <c r="B2" s="867"/>
      <c r="C2" s="864" t="s">
        <v>550</v>
      </c>
      <c r="D2" s="864" t="s">
        <v>551</v>
      </c>
      <c r="E2" s="864" t="s">
        <v>552</v>
      </c>
      <c r="F2" s="309" t="s">
        <v>553</v>
      </c>
      <c r="G2" s="309" t="s">
        <v>554</v>
      </c>
      <c r="H2" s="309" t="s">
        <v>555</v>
      </c>
      <c r="I2" s="309" t="s">
        <v>556</v>
      </c>
      <c r="J2" s="309" t="s">
        <v>557</v>
      </c>
      <c r="K2" s="309" t="s">
        <v>372</v>
      </c>
      <c r="L2" s="309" t="s">
        <v>558</v>
      </c>
      <c r="M2" s="309" t="s">
        <v>559</v>
      </c>
      <c r="N2" s="309" t="s">
        <v>560</v>
      </c>
      <c r="O2" s="854" t="s">
        <v>553</v>
      </c>
      <c r="P2" s="854" t="s">
        <v>554</v>
      </c>
      <c r="Q2" s="854" t="s">
        <v>555</v>
      </c>
      <c r="R2" s="854" t="s">
        <v>556</v>
      </c>
      <c r="S2" s="854" t="s">
        <v>557</v>
      </c>
      <c r="T2" s="854" t="s">
        <v>372</v>
      </c>
      <c r="U2" s="854" t="s">
        <v>558</v>
      </c>
      <c r="V2" s="854" t="s">
        <v>559</v>
      </c>
      <c r="W2" s="854" t="s">
        <v>560</v>
      </c>
      <c r="X2" s="854" t="s">
        <v>553</v>
      </c>
      <c r="Y2" s="854" t="s">
        <v>554</v>
      </c>
      <c r="Z2" s="854" t="s">
        <v>555</v>
      </c>
      <c r="AA2" s="854" t="s">
        <v>556</v>
      </c>
      <c r="AB2" s="854" t="s">
        <v>557</v>
      </c>
      <c r="AC2" s="854" t="s">
        <v>372</v>
      </c>
      <c r="AD2" s="854" t="s">
        <v>558</v>
      </c>
      <c r="AE2" s="854" t="s">
        <v>559</v>
      </c>
      <c r="AF2" s="854" t="s">
        <v>560</v>
      </c>
      <c r="AG2" s="864" t="s">
        <v>182</v>
      </c>
      <c r="AH2" s="854" t="s">
        <v>553</v>
      </c>
      <c r="AI2" s="854" t="s">
        <v>554</v>
      </c>
      <c r="AJ2" s="854" t="s">
        <v>555</v>
      </c>
      <c r="AK2" s="854" t="s">
        <v>556</v>
      </c>
      <c r="AL2" s="854" t="s">
        <v>557</v>
      </c>
      <c r="AM2" s="854" t="s">
        <v>372</v>
      </c>
      <c r="AN2" s="854" t="s">
        <v>558</v>
      </c>
      <c r="AO2" s="854" t="s">
        <v>559</v>
      </c>
      <c r="AP2" s="854" t="s">
        <v>560</v>
      </c>
    </row>
    <row r="3" spans="1:42" x14ac:dyDescent="0.25">
      <c r="A3" s="868"/>
      <c r="B3" s="869"/>
      <c r="C3" s="865"/>
      <c r="D3" s="865"/>
      <c r="E3" s="865"/>
      <c r="F3" s="307">
        <v>1</v>
      </c>
      <c r="G3" s="307">
        <v>1.1499999999999999</v>
      </c>
      <c r="H3" s="307">
        <v>1.25</v>
      </c>
      <c r="I3" s="307">
        <v>1.3</v>
      </c>
      <c r="J3" s="307">
        <v>1.5</v>
      </c>
      <c r="K3" s="307">
        <v>2</v>
      </c>
      <c r="L3" s="307">
        <v>2.5</v>
      </c>
      <c r="M3" s="307">
        <v>3</v>
      </c>
      <c r="N3" s="307">
        <v>4</v>
      </c>
      <c r="O3" s="854"/>
      <c r="P3" s="854"/>
      <c r="Q3" s="854"/>
      <c r="R3" s="854"/>
      <c r="S3" s="854"/>
      <c r="T3" s="854"/>
      <c r="U3" s="854"/>
      <c r="V3" s="854"/>
      <c r="W3" s="854"/>
      <c r="X3" s="854"/>
      <c r="Y3" s="854"/>
      <c r="Z3" s="854"/>
      <c r="AA3" s="854"/>
      <c r="AB3" s="854"/>
      <c r="AC3" s="854"/>
      <c r="AD3" s="854"/>
      <c r="AE3" s="854"/>
      <c r="AF3" s="854"/>
      <c r="AG3" s="865"/>
      <c r="AH3" s="854"/>
      <c r="AI3" s="854"/>
      <c r="AJ3" s="854"/>
      <c r="AK3" s="854"/>
      <c r="AL3" s="854"/>
      <c r="AM3" s="854"/>
      <c r="AN3" s="854"/>
      <c r="AO3" s="854"/>
      <c r="AP3" s="854"/>
    </row>
    <row r="4" spans="1:42" s="311" customFormat="1" ht="22.5" customHeight="1" x14ac:dyDescent="0.25">
      <c r="A4" s="313" t="s">
        <v>561</v>
      </c>
      <c r="B4" s="322" t="s">
        <v>562</v>
      </c>
      <c r="C4" s="315"/>
      <c r="D4" s="316"/>
      <c r="E4" s="316"/>
      <c r="F4" s="315"/>
      <c r="G4" s="315"/>
      <c r="H4" s="315"/>
      <c r="I4" s="315"/>
      <c r="J4" s="315"/>
      <c r="K4" s="315"/>
      <c r="L4" s="315"/>
      <c r="M4" s="315"/>
      <c r="N4" s="315"/>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row>
    <row r="5" spans="1:42" x14ac:dyDescent="0.25">
      <c r="A5" s="319" t="s">
        <v>563</v>
      </c>
      <c r="B5" s="319" t="s">
        <v>564</v>
      </c>
      <c r="C5" s="319"/>
      <c r="D5" s="858">
        <f>+C6+C7</f>
        <v>2</v>
      </c>
      <c r="E5" s="858">
        <v>1.25</v>
      </c>
      <c r="F5" s="855">
        <f>+$B$1*$E$5*F3</f>
        <v>125</v>
      </c>
      <c r="G5" s="855">
        <f t="shared" ref="G5:N5" si="0">+$B$1*$E$5*G3</f>
        <v>143.75</v>
      </c>
      <c r="H5" s="855">
        <f t="shared" si="0"/>
        <v>156.25</v>
      </c>
      <c r="I5" s="855">
        <f t="shared" si="0"/>
        <v>162.5</v>
      </c>
      <c r="J5" s="855">
        <f t="shared" si="0"/>
        <v>187.5</v>
      </c>
      <c r="K5" s="855">
        <f t="shared" si="0"/>
        <v>250</v>
      </c>
      <c r="L5" s="855">
        <f t="shared" si="0"/>
        <v>312.5</v>
      </c>
      <c r="M5" s="855">
        <f t="shared" si="0"/>
        <v>375</v>
      </c>
      <c r="N5" s="855">
        <f t="shared" si="0"/>
        <v>500</v>
      </c>
      <c r="O5" s="858"/>
      <c r="P5" s="858"/>
      <c r="Q5" s="858"/>
      <c r="R5" s="858"/>
      <c r="S5" s="858"/>
      <c r="T5" s="858"/>
      <c r="U5" s="858"/>
      <c r="V5" s="858"/>
      <c r="W5" s="858"/>
      <c r="X5" s="870">
        <f>O5*$B$1*$E$5*F3</f>
        <v>0</v>
      </c>
      <c r="Y5" s="870">
        <f>P5*$B$1*$E$5*F3</f>
        <v>0</v>
      </c>
      <c r="Z5" s="870">
        <f t="shared" ref="Z5:AF5" si="1">Q5*$B$1*$E$5*G3</f>
        <v>0</v>
      </c>
      <c r="AA5" s="870">
        <f t="shared" si="1"/>
        <v>0</v>
      </c>
      <c r="AB5" s="870">
        <f t="shared" si="1"/>
        <v>0</v>
      </c>
      <c r="AC5" s="870">
        <f t="shared" si="1"/>
        <v>0</v>
      </c>
      <c r="AD5" s="870">
        <f t="shared" si="1"/>
        <v>0</v>
      </c>
      <c r="AE5" s="870">
        <f t="shared" si="1"/>
        <v>0</v>
      </c>
      <c r="AF5" s="870">
        <f t="shared" si="1"/>
        <v>0</v>
      </c>
      <c r="AG5" s="870">
        <f>SUM(X5:AF7)</f>
        <v>0</v>
      </c>
      <c r="AH5" s="877" t="e">
        <f>+F5-(F5*$AG$133)</f>
        <v>#DIV/0!</v>
      </c>
      <c r="AI5" s="877" t="e">
        <f t="shared" ref="AI5:AP5" si="2">+G5-(G5*$AG$133)</f>
        <v>#DIV/0!</v>
      </c>
      <c r="AJ5" s="877" t="e">
        <f t="shared" si="2"/>
        <v>#DIV/0!</v>
      </c>
      <c r="AK5" s="877" t="e">
        <f t="shared" si="2"/>
        <v>#DIV/0!</v>
      </c>
      <c r="AL5" s="877" t="e">
        <f t="shared" si="2"/>
        <v>#DIV/0!</v>
      </c>
      <c r="AM5" s="877" t="e">
        <f t="shared" si="2"/>
        <v>#DIV/0!</v>
      </c>
      <c r="AN5" s="877" t="e">
        <f t="shared" si="2"/>
        <v>#DIV/0!</v>
      </c>
      <c r="AO5" s="877" t="e">
        <f t="shared" si="2"/>
        <v>#DIV/0!</v>
      </c>
      <c r="AP5" s="877" t="e">
        <f t="shared" si="2"/>
        <v>#DIV/0!</v>
      </c>
    </row>
    <row r="6" spans="1:42" x14ac:dyDescent="0.25">
      <c r="A6" s="306" t="s">
        <v>565</v>
      </c>
      <c r="B6" s="308" t="s">
        <v>566</v>
      </c>
      <c r="C6" s="312">
        <v>1</v>
      </c>
      <c r="D6" s="859"/>
      <c r="E6" s="859"/>
      <c r="F6" s="856"/>
      <c r="G6" s="856"/>
      <c r="H6" s="856"/>
      <c r="I6" s="856"/>
      <c r="J6" s="856"/>
      <c r="K6" s="856"/>
      <c r="L6" s="856"/>
      <c r="M6" s="856"/>
      <c r="N6" s="856"/>
      <c r="O6" s="859"/>
      <c r="P6" s="859"/>
      <c r="Q6" s="859"/>
      <c r="R6" s="859"/>
      <c r="S6" s="859"/>
      <c r="T6" s="859"/>
      <c r="U6" s="859"/>
      <c r="V6" s="859"/>
      <c r="W6" s="859"/>
      <c r="X6" s="856"/>
      <c r="Y6" s="856"/>
      <c r="Z6" s="856"/>
      <c r="AA6" s="856"/>
      <c r="AB6" s="856"/>
      <c r="AC6" s="856"/>
      <c r="AD6" s="856"/>
      <c r="AE6" s="856"/>
      <c r="AF6" s="856"/>
      <c r="AG6" s="856"/>
      <c r="AH6" s="878"/>
      <c r="AI6" s="878"/>
      <c r="AJ6" s="878"/>
      <c r="AK6" s="878"/>
      <c r="AL6" s="878"/>
      <c r="AM6" s="878"/>
      <c r="AN6" s="878"/>
      <c r="AO6" s="878"/>
      <c r="AP6" s="878"/>
    </row>
    <row r="7" spans="1:42" s="305" customFormat="1" x14ac:dyDescent="0.25">
      <c r="A7" s="306" t="s">
        <v>567</v>
      </c>
      <c r="B7" s="308" t="s">
        <v>566</v>
      </c>
      <c r="C7" s="312">
        <v>1</v>
      </c>
      <c r="D7" s="860"/>
      <c r="E7" s="860"/>
      <c r="F7" s="857"/>
      <c r="G7" s="857"/>
      <c r="H7" s="857"/>
      <c r="I7" s="857"/>
      <c r="J7" s="857"/>
      <c r="K7" s="857"/>
      <c r="L7" s="857"/>
      <c r="M7" s="857"/>
      <c r="N7" s="857"/>
      <c r="O7" s="860"/>
      <c r="P7" s="860"/>
      <c r="Q7" s="860"/>
      <c r="R7" s="860"/>
      <c r="S7" s="860"/>
      <c r="T7" s="860"/>
      <c r="U7" s="860"/>
      <c r="V7" s="860"/>
      <c r="W7" s="860"/>
      <c r="X7" s="857"/>
      <c r="Y7" s="857"/>
      <c r="Z7" s="857"/>
      <c r="AA7" s="857"/>
      <c r="AB7" s="857"/>
      <c r="AC7" s="857"/>
      <c r="AD7" s="857"/>
      <c r="AE7" s="857"/>
      <c r="AF7" s="857"/>
      <c r="AG7" s="857"/>
      <c r="AH7" s="879"/>
      <c r="AI7" s="879"/>
      <c r="AJ7" s="879"/>
      <c r="AK7" s="879"/>
      <c r="AL7" s="879"/>
      <c r="AM7" s="879"/>
      <c r="AN7" s="879"/>
      <c r="AO7" s="879"/>
      <c r="AP7" s="879"/>
    </row>
    <row r="8" spans="1:42" x14ac:dyDescent="0.25">
      <c r="A8" s="319" t="s">
        <v>568</v>
      </c>
      <c r="B8" s="319" t="s">
        <v>569</v>
      </c>
      <c r="C8" s="319"/>
      <c r="D8" s="858">
        <f>+C9+C10</f>
        <v>5</v>
      </c>
      <c r="E8" s="858">
        <v>2</v>
      </c>
      <c r="F8" s="855">
        <f>+$B$1*$E$8*F3</f>
        <v>200</v>
      </c>
      <c r="G8" s="855">
        <f t="shared" ref="G8:N8" si="3">+$B$1*$E$8*G3</f>
        <v>229.99999999999997</v>
      </c>
      <c r="H8" s="855">
        <f t="shared" si="3"/>
        <v>250</v>
      </c>
      <c r="I8" s="855">
        <f t="shared" si="3"/>
        <v>260</v>
      </c>
      <c r="J8" s="855">
        <f t="shared" si="3"/>
        <v>300</v>
      </c>
      <c r="K8" s="855">
        <f t="shared" si="3"/>
        <v>400</v>
      </c>
      <c r="L8" s="855">
        <f t="shared" si="3"/>
        <v>500</v>
      </c>
      <c r="M8" s="855">
        <f t="shared" si="3"/>
        <v>600</v>
      </c>
      <c r="N8" s="855">
        <f t="shared" si="3"/>
        <v>800</v>
      </c>
      <c r="O8" s="858"/>
      <c r="P8" s="858"/>
      <c r="Q8" s="858"/>
      <c r="R8" s="858"/>
      <c r="S8" s="858"/>
      <c r="T8" s="858"/>
      <c r="U8" s="858"/>
      <c r="V8" s="858"/>
      <c r="W8" s="858"/>
      <c r="X8" s="870">
        <f>O8*$B$1*$E$8*F3</f>
        <v>0</v>
      </c>
      <c r="Y8" s="870">
        <f>P8*$B$1*$E$8*F3</f>
        <v>0</v>
      </c>
      <c r="Z8" s="870">
        <f t="shared" ref="Z8:AF8" si="4">Q8*$B$1*$E$8*G3</f>
        <v>0</v>
      </c>
      <c r="AA8" s="870">
        <f t="shared" si="4"/>
        <v>0</v>
      </c>
      <c r="AB8" s="870">
        <f t="shared" si="4"/>
        <v>0</v>
      </c>
      <c r="AC8" s="870">
        <f t="shared" si="4"/>
        <v>0</v>
      </c>
      <c r="AD8" s="870">
        <f t="shared" si="4"/>
        <v>0</v>
      </c>
      <c r="AE8" s="870">
        <f t="shared" si="4"/>
        <v>0</v>
      </c>
      <c r="AF8" s="870">
        <f t="shared" si="4"/>
        <v>0</v>
      </c>
      <c r="AG8" s="870">
        <f>SUM(X8:AF10)</f>
        <v>0</v>
      </c>
      <c r="AH8" s="877" t="e">
        <f t="shared" ref="AH8:AP8" si="5">+F8-(F8*$AG$133)</f>
        <v>#DIV/0!</v>
      </c>
      <c r="AI8" s="877" t="e">
        <f t="shared" si="5"/>
        <v>#DIV/0!</v>
      </c>
      <c r="AJ8" s="877" t="e">
        <f t="shared" si="5"/>
        <v>#DIV/0!</v>
      </c>
      <c r="AK8" s="877" t="e">
        <f t="shared" si="5"/>
        <v>#DIV/0!</v>
      </c>
      <c r="AL8" s="877" t="e">
        <f t="shared" si="5"/>
        <v>#DIV/0!</v>
      </c>
      <c r="AM8" s="877" t="e">
        <f t="shared" si="5"/>
        <v>#DIV/0!</v>
      </c>
      <c r="AN8" s="877" t="e">
        <f t="shared" si="5"/>
        <v>#DIV/0!</v>
      </c>
      <c r="AO8" s="877" t="e">
        <f t="shared" si="5"/>
        <v>#DIV/0!</v>
      </c>
      <c r="AP8" s="877" t="e">
        <f t="shared" si="5"/>
        <v>#DIV/0!</v>
      </c>
    </row>
    <row r="9" spans="1:42" x14ac:dyDescent="0.25">
      <c r="A9" s="306" t="s">
        <v>565</v>
      </c>
      <c r="B9" s="308" t="s">
        <v>570</v>
      </c>
      <c r="C9" s="312">
        <v>3</v>
      </c>
      <c r="D9" s="859"/>
      <c r="E9" s="859"/>
      <c r="F9" s="856"/>
      <c r="G9" s="856"/>
      <c r="H9" s="856"/>
      <c r="I9" s="856"/>
      <c r="J9" s="856"/>
      <c r="K9" s="856"/>
      <c r="L9" s="856"/>
      <c r="M9" s="856"/>
      <c r="N9" s="856"/>
      <c r="O9" s="859"/>
      <c r="P9" s="859"/>
      <c r="Q9" s="859"/>
      <c r="R9" s="859"/>
      <c r="S9" s="859"/>
      <c r="T9" s="859"/>
      <c r="U9" s="859"/>
      <c r="V9" s="859"/>
      <c r="W9" s="859"/>
      <c r="X9" s="856"/>
      <c r="Y9" s="856"/>
      <c r="Z9" s="856"/>
      <c r="AA9" s="856"/>
      <c r="AB9" s="856"/>
      <c r="AC9" s="856"/>
      <c r="AD9" s="856"/>
      <c r="AE9" s="856"/>
      <c r="AF9" s="856"/>
      <c r="AG9" s="856"/>
      <c r="AH9" s="878"/>
      <c r="AI9" s="878"/>
      <c r="AJ9" s="878"/>
      <c r="AK9" s="878"/>
      <c r="AL9" s="878"/>
      <c r="AM9" s="878"/>
      <c r="AN9" s="878"/>
      <c r="AO9" s="878"/>
      <c r="AP9" s="878"/>
    </row>
    <row r="10" spans="1:42" s="305" customFormat="1" x14ac:dyDescent="0.25">
      <c r="A10" s="306" t="s">
        <v>567</v>
      </c>
      <c r="B10" s="308" t="s">
        <v>571</v>
      </c>
      <c r="C10" s="312">
        <v>2</v>
      </c>
      <c r="D10" s="860"/>
      <c r="E10" s="860"/>
      <c r="F10" s="857"/>
      <c r="G10" s="857"/>
      <c r="H10" s="857"/>
      <c r="I10" s="857"/>
      <c r="J10" s="857"/>
      <c r="K10" s="857"/>
      <c r="L10" s="857"/>
      <c r="M10" s="857"/>
      <c r="N10" s="857"/>
      <c r="O10" s="860"/>
      <c r="P10" s="860"/>
      <c r="Q10" s="860"/>
      <c r="R10" s="860"/>
      <c r="S10" s="860"/>
      <c r="T10" s="860"/>
      <c r="U10" s="860"/>
      <c r="V10" s="860"/>
      <c r="W10" s="860"/>
      <c r="X10" s="857"/>
      <c r="Y10" s="857"/>
      <c r="Z10" s="857"/>
      <c r="AA10" s="857"/>
      <c r="AB10" s="857"/>
      <c r="AC10" s="857"/>
      <c r="AD10" s="857"/>
      <c r="AE10" s="857"/>
      <c r="AF10" s="857"/>
      <c r="AG10" s="857"/>
      <c r="AH10" s="879"/>
      <c r="AI10" s="879"/>
      <c r="AJ10" s="879"/>
      <c r="AK10" s="879"/>
      <c r="AL10" s="879"/>
      <c r="AM10" s="879"/>
      <c r="AN10" s="879"/>
      <c r="AO10" s="879"/>
      <c r="AP10" s="879"/>
    </row>
    <row r="11" spans="1:42" x14ac:dyDescent="0.25">
      <c r="A11" s="319" t="s">
        <v>572</v>
      </c>
      <c r="B11" s="319" t="s">
        <v>573</v>
      </c>
      <c r="C11" s="319"/>
      <c r="D11" s="858">
        <f>+C12+C13</f>
        <v>8</v>
      </c>
      <c r="E11" s="858">
        <v>2.75</v>
      </c>
      <c r="F11" s="855">
        <f>+$B$1*$E$11*F3</f>
        <v>275</v>
      </c>
      <c r="G11" s="855">
        <f t="shared" ref="G11:N11" si="6">+$B$1*$E$11*G3</f>
        <v>316.25</v>
      </c>
      <c r="H11" s="855">
        <f t="shared" si="6"/>
        <v>343.75</v>
      </c>
      <c r="I11" s="855">
        <f t="shared" si="6"/>
        <v>357.5</v>
      </c>
      <c r="J11" s="855">
        <f t="shared" si="6"/>
        <v>412.5</v>
      </c>
      <c r="K11" s="855">
        <f t="shared" si="6"/>
        <v>550</v>
      </c>
      <c r="L11" s="855">
        <f t="shared" si="6"/>
        <v>687.5</v>
      </c>
      <c r="M11" s="855">
        <f t="shared" si="6"/>
        <v>825</v>
      </c>
      <c r="N11" s="855">
        <f t="shared" si="6"/>
        <v>1100</v>
      </c>
      <c r="O11" s="858"/>
      <c r="P11" s="858"/>
      <c r="Q11" s="858"/>
      <c r="R11" s="858"/>
      <c r="S11" s="858"/>
      <c r="T11" s="858"/>
      <c r="U11" s="858"/>
      <c r="V11" s="858"/>
      <c r="W11" s="858"/>
      <c r="X11" s="870">
        <f>O11*$B$1*$E$5*F3</f>
        <v>0</v>
      </c>
      <c r="Y11" s="870">
        <f t="shared" ref="Y11:AF11" si="7">P11*$B$1*$E$5*G3</f>
        <v>0</v>
      </c>
      <c r="Z11" s="870">
        <f t="shared" si="7"/>
        <v>0</v>
      </c>
      <c r="AA11" s="870">
        <f t="shared" si="7"/>
        <v>0</v>
      </c>
      <c r="AB11" s="870">
        <f t="shared" si="7"/>
        <v>0</v>
      </c>
      <c r="AC11" s="870">
        <f t="shared" si="7"/>
        <v>0</v>
      </c>
      <c r="AD11" s="870">
        <f t="shared" si="7"/>
        <v>0</v>
      </c>
      <c r="AE11" s="870">
        <f t="shared" si="7"/>
        <v>0</v>
      </c>
      <c r="AF11" s="870">
        <f t="shared" si="7"/>
        <v>0</v>
      </c>
      <c r="AG11" s="870">
        <f>SUM(X11:AF13)</f>
        <v>0</v>
      </c>
      <c r="AH11" s="877" t="e">
        <f t="shared" ref="AH11:AP11" si="8">+F11-(F11*$AG$133)</f>
        <v>#DIV/0!</v>
      </c>
      <c r="AI11" s="877" t="e">
        <f t="shared" si="8"/>
        <v>#DIV/0!</v>
      </c>
      <c r="AJ11" s="877" t="e">
        <f t="shared" si="8"/>
        <v>#DIV/0!</v>
      </c>
      <c r="AK11" s="877" t="e">
        <f t="shared" si="8"/>
        <v>#DIV/0!</v>
      </c>
      <c r="AL11" s="877" t="e">
        <f t="shared" si="8"/>
        <v>#DIV/0!</v>
      </c>
      <c r="AM11" s="877" t="e">
        <f t="shared" si="8"/>
        <v>#DIV/0!</v>
      </c>
      <c r="AN11" s="877" t="e">
        <f t="shared" si="8"/>
        <v>#DIV/0!</v>
      </c>
      <c r="AO11" s="877" t="e">
        <f t="shared" si="8"/>
        <v>#DIV/0!</v>
      </c>
      <c r="AP11" s="877" t="e">
        <f t="shared" si="8"/>
        <v>#DIV/0!</v>
      </c>
    </row>
    <row r="12" spans="1:42" x14ac:dyDescent="0.25">
      <c r="A12" s="306" t="s">
        <v>565</v>
      </c>
      <c r="B12" s="308" t="s">
        <v>574</v>
      </c>
      <c r="C12" s="312">
        <v>4</v>
      </c>
      <c r="D12" s="859"/>
      <c r="E12" s="859"/>
      <c r="F12" s="856"/>
      <c r="G12" s="856"/>
      <c r="H12" s="856"/>
      <c r="I12" s="856"/>
      <c r="J12" s="856"/>
      <c r="K12" s="856"/>
      <c r="L12" s="856"/>
      <c r="M12" s="856"/>
      <c r="N12" s="856"/>
      <c r="O12" s="859"/>
      <c r="P12" s="859"/>
      <c r="Q12" s="859"/>
      <c r="R12" s="859"/>
      <c r="S12" s="859"/>
      <c r="T12" s="859"/>
      <c r="U12" s="859"/>
      <c r="V12" s="859"/>
      <c r="W12" s="859"/>
      <c r="X12" s="856"/>
      <c r="Y12" s="856"/>
      <c r="Z12" s="856"/>
      <c r="AA12" s="856"/>
      <c r="AB12" s="856"/>
      <c r="AC12" s="856"/>
      <c r="AD12" s="856"/>
      <c r="AE12" s="856"/>
      <c r="AF12" s="856"/>
      <c r="AG12" s="856"/>
      <c r="AH12" s="878"/>
      <c r="AI12" s="878"/>
      <c r="AJ12" s="878"/>
      <c r="AK12" s="878"/>
      <c r="AL12" s="878"/>
      <c r="AM12" s="878"/>
      <c r="AN12" s="878"/>
      <c r="AO12" s="878"/>
      <c r="AP12" s="878"/>
    </row>
    <row r="13" spans="1:42" s="305" customFormat="1" x14ac:dyDescent="0.25">
      <c r="A13" s="306" t="s">
        <v>567</v>
      </c>
      <c r="B13" s="308" t="s">
        <v>574</v>
      </c>
      <c r="C13" s="312">
        <v>4</v>
      </c>
      <c r="D13" s="860"/>
      <c r="E13" s="860"/>
      <c r="F13" s="857"/>
      <c r="G13" s="857"/>
      <c r="H13" s="857"/>
      <c r="I13" s="857"/>
      <c r="J13" s="857"/>
      <c r="K13" s="857"/>
      <c r="L13" s="857"/>
      <c r="M13" s="857"/>
      <c r="N13" s="857"/>
      <c r="O13" s="860"/>
      <c r="P13" s="860"/>
      <c r="Q13" s="860"/>
      <c r="R13" s="860"/>
      <c r="S13" s="860"/>
      <c r="T13" s="860"/>
      <c r="U13" s="860"/>
      <c r="V13" s="860"/>
      <c r="W13" s="860"/>
      <c r="X13" s="857"/>
      <c r="Y13" s="857"/>
      <c r="Z13" s="857"/>
      <c r="AA13" s="857"/>
      <c r="AB13" s="857"/>
      <c r="AC13" s="857"/>
      <c r="AD13" s="857"/>
      <c r="AE13" s="857"/>
      <c r="AF13" s="857"/>
      <c r="AG13" s="857"/>
      <c r="AH13" s="879"/>
      <c r="AI13" s="879"/>
      <c r="AJ13" s="879"/>
      <c r="AK13" s="879"/>
      <c r="AL13" s="879"/>
      <c r="AM13" s="879"/>
      <c r="AN13" s="879"/>
      <c r="AO13" s="879"/>
      <c r="AP13" s="879"/>
    </row>
    <row r="14" spans="1:42" x14ac:dyDescent="0.25">
      <c r="A14" s="319" t="s">
        <v>575</v>
      </c>
      <c r="B14" s="319" t="s">
        <v>576</v>
      </c>
      <c r="C14" s="319"/>
      <c r="D14" s="858">
        <f>+C15+C16</f>
        <v>3</v>
      </c>
      <c r="E14" s="858">
        <v>1.5</v>
      </c>
      <c r="F14" s="855">
        <f>+$B$1*$E$14*F3</f>
        <v>150</v>
      </c>
      <c r="G14" s="855">
        <f t="shared" ref="G14:N14" si="9">+$B$1*$E$14*G3</f>
        <v>172.5</v>
      </c>
      <c r="H14" s="855">
        <f t="shared" si="9"/>
        <v>187.5</v>
      </c>
      <c r="I14" s="855">
        <f t="shared" si="9"/>
        <v>195</v>
      </c>
      <c r="J14" s="855">
        <f t="shared" si="9"/>
        <v>225</v>
      </c>
      <c r="K14" s="855">
        <f t="shared" si="9"/>
        <v>300</v>
      </c>
      <c r="L14" s="855">
        <f t="shared" si="9"/>
        <v>375</v>
      </c>
      <c r="M14" s="855">
        <f t="shared" si="9"/>
        <v>450</v>
      </c>
      <c r="N14" s="855">
        <f t="shared" si="9"/>
        <v>600</v>
      </c>
      <c r="O14" s="858"/>
      <c r="P14" s="858"/>
      <c r="Q14" s="858"/>
      <c r="R14" s="858"/>
      <c r="S14" s="858"/>
      <c r="T14" s="858"/>
      <c r="U14" s="858"/>
      <c r="V14" s="858"/>
      <c r="W14" s="858"/>
      <c r="X14" s="870">
        <f>O14*$B$1*$E$8*F3</f>
        <v>0</v>
      </c>
      <c r="Y14" s="870">
        <f t="shared" ref="Y14:AF14" si="10">P14*$B$1*$E$8*G3</f>
        <v>0</v>
      </c>
      <c r="Z14" s="870">
        <f t="shared" si="10"/>
        <v>0</v>
      </c>
      <c r="AA14" s="870">
        <f t="shared" si="10"/>
        <v>0</v>
      </c>
      <c r="AB14" s="870">
        <f t="shared" si="10"/>
        <v>0</v>
      </c>
      <c r="AC14" s="870">
        <f t="shared" si="10"/>
        <v>0</v>
      </c>
      <c r="AD14" s="870">
        <f t="shared" si="10"/>
        <v>0</v>
      </c>
      <c r="AE14" s="870">
        <f t="shared" si="10"/>
        <v>0</v>
      </c>
      <c r="AF14" s="870">
        <f t="shared" si="10"/>
        <v>0</v>
      </c>
      <c r="AG14" s="870">
        <f>SUM(X14:AF16)</f>
        <v>0</v>
      </c>
      <c r="AH14" s="877" t="e">
        <f t="shared" ref="AH14:AP14" si="11">+F14-(F14*$AG$133)</f>
        <v>#DIV/0!</v>
      </c>
      <c r="AI14" s="877" t="e">
        <f t="shared" si="11"/>
        <v>#DIV/0!</v>
      </c>
      <c r="AJ14" s="877" t="e">
        <f t="shared" si="11"/>
        <v>#DIV/0!</v>
      </c>
      <c r="AK14" s="877" t="e">
        <f t="shared" si="11"/>
        <v>#DIV/0!</v>
      </c>
      <c r="AL14" s="877" t="e">
        <f t="shared" si="11"/>
        <v>#DIV/0!</v>
      </c>
      <c r="AM14" s="877" t="e">
        <f t="shared" si="11"/>
        <v>#DIV/0!</v>
      </c>
      <c r="AN14" s="877" t="e">
        <f t="shared" si="11"/>
        <v>#DIV/0!</v>
      </c>
      <c r="AO14" s="877" t="e">
        <f t="shared" si="11"/>
        <v>#DIV/0!</v>
      </c>
      <c r="AP14" s="877" t="e">
        <f t="shared" si="11"/>
        <v>#DIV/0!</v>
      </c>
    </row>
    <row r="15" spans="1:42" x14ac:dyDescent="0.25">
      <c r="A15" s="306" t="s">
        <v>565</v>
      </c>
      <c r="B15" s="308" t="s">
        <v>566</v>
      </c>
      <c r="C15" s="312">
        <v>1</v>
      </c>
      <c r="D15" s="859"/>
      <c r="E15" s="859"/>
      <c r="F15" s="856"/>
      <c r="G15" s="856"/>
      <c r="H15" s="856"/>
      <c r="I15" s="856"/>
      <c r="J15" s="856"/>
      <c r="K15" s="856"/>
      <c r="L15" s="856"/>
      <c r="M15" s="856"/>
      <c r="N15" s="856"/>
      <c r="O15" s="859"/>
      <c r="P15" s="859"/>
      <c r="Q15" s="859"/>
      <c r="R15" s="859"/>
      <c r="S15" s="859"/>
      <c r="T15" s="859"/>
      <c r="U15" s="859"/>
      <c r="V15" s="859"/>
      <c r="W15" s="859"/>
      <c r="X15" s="856"/>
      <c r="Y15" s="856"/>
      <c r="Z15" s="856"/>
      <c r="AA15" s="856"/>
      <c r="AB15" s="856"/>
      <c r="AC15" s="856"/>
      <c r="AD15" s="856"/>
      <c r="AE15" s="856"/>
      <c r="AF15" s="856"/>
      <c r="AG15" s="856"/>
      <c r="AH15" s="878"/>
      <c r="AI15" s="878"/>
      <c r="AJ15" s="878"/>
      <c r="AK15" s="878"/>
      <c r="AL15" s="878"/>
      <c r="AM15" s="878"/>
      <c r="AN15" s="878"/>
      <c r="AO15" s="878"/>
      <c r="AP15" s="878"/>
    </row>
    <row r="16" spans="1:42" s="305" customFormat="1" x14ac:dyDescent="0.25">
      <c r="A16" s="306" t="s">
        <v>567</v>
      </c>
      <c r="B16" s="308" t="s">
        <v>571</v>
      </c>
      <c r="C16" s="312">
        <v>2</v>
      </c>
      <c r="D16" s="860"/>
      <c r="E16" s="860"/>
      <c r="F16" s="857"/>
      <c r="G16" s="857"/>
      <c r="H16" s="857"/>
      <c r="I16" s="857"/>
      <c r="J16" s="857"/>
      <c r="K16" s="857"/>
      <c r="L16" s="857"/>
      <c r="M16" s="857"/>
      <c r="N16" s="857"/>
      <c r="O16" s="860"/>
      <c r="P16" s="860"/>
      <c r="Q16" s="860"/>
      <c r="R16" s="860"/>
      <c r="S16" s="860"/>
      <c r="T16" s="860"/>
      <c r="U16" s="860"/>
      <c r="V16" s="860"/>
      <c r="W16" s="860"/>
      <c r="X16" s="857"/>
      <c r="Y16" s="857"/>
      <c r="Z16" s="857"/>
      <c r="AA16" s="857"/>
      <c r="AB16" s="857"/>
      <c r="AC16" s="857"/>
      <c r="AD16" s="857"/>
      <c r="AE16" s="857"/>
      <c r="AF16" s="857"/>
      <c r="AG16" s="857"/>
      <c r="AH16" s="879"/>
      <c r="AI16" s="879"/>
      <c r="AJ16" s="879"/>
      <c r="AK16" s="879"/>
      <c r="AL16" s="879"/>
      <c r="AM16" s="879"/>
      <c r="AN16" s="879"/>
      <c r="AO16" s="879"/>
      <c r="AP16" s="879"/>
    </row>
    <row r="17" spans="1:42" x14ac:dyDescent="0.25">
      <c r="A17" s="319" t="s">
        <v>577</v>
      </c>
      <c r="B17" s="319" t="s">
        <v>578</v>
      </c>
      <c r="C17" s="319"/>
      <c r="D17" s="858">
        <f>+C18+C19</f>
        <v>6</v>
      </c>
      <c r="E17" s="858">
        <v>2.25</v>
      </c>
      <c r="F17" s="855">
        <f>+$B$1*$E$17*F3</f>
        <v>225</v>
      </c>
      <c r="G17" s="855">
        <f t="shared" ref="G17:N17" si="12">+$B$1*$E$17*G3</f>
        <v>258.75</v>
      </c>
      <c r="H17" s="855">
        <f t="shared" si="12"/>
        <v>281.25</v>
      </c>
      <c r="I17" s="855">
        <f t="shared" si="12"/>
        <v>292.5</v>
      </c>
      <c r="J17" s="855">
        <f t="shared" si="12"/>
        <v>337.5</v>
      </c>
      <c r="K17" s="855">
        <f t="shared" si="12"/>
        <v>450</v>
      </c>
      <c r="L17" s="855">
        <f t="shared" si="12"/>
        <v>562.5</v>
      </c>
      <c r="M17" s="855">
        <f t="shared" si="12"/>
        <v>675</v>
      </c>
      <c r="N17" s="855">
        <f t="shared" si="12"/>
        <v>900</v>
      </c>
      <c r="O17" s="858"/>
      <c r="P17" s="858"/>
      <c r="Q17" s="858"/>
      <c r="R17" s="858"/>
      <c r="S17" s="858"/>
      <c r="T17" s="858"/>
      <c r="U17" s="858"/>
      <c r="V17" s="858"/>
      <c r="W17" s="858"/>
      <c r="X17" s="870">
        <f>O17*$B$1*$E$11*F3</f>
        <v>0</v>
      </c>
      <c r="Y17" s="870">
        <f t="shared" ref="Y17:AF17" si="13">P17*$B$1*$E$11*G3</f>
        <v>0</v>
      </c>
      <c r="Z17" s="870">
        <f t="shared" si="13"/>
        <v>0</v>
      </c>
      <c r="AA17" s="870">
        <f t="shared" si="13"/>
        <v>0</v>
      </c>
      <c r="AB17" s="870">
        <f t="shared" si="13"/>
        <v>0</v>
      </c>
      <c r="AC17" s="870">
        <f t="shared" si="13"/>
        <v>0</v>
      </c>
      <c r="AD17" s="870">
        <f t="shared" si="13"/>
        <v>0</v>
      </c>
      <c r="AE17" s="870">
        <f t="shared" si="13"/>
        <v>0</v>
      </c>
      <c r="AF17" s="870">
        <f t="shared" si="13"/>
        <v>0</v>
      </c>
      <c r="AG17" s="870">
        <f>SUM(X17:AF19)</f>
        <v>0</v>
      </c>
      <c r="AH17" s="877" t="e">
        <f t="shared" ref="AH17:AP17" si="14">+F17-(F17*$AG$133)</f>
        <v>#DIV/0!</v>
      </c>
      <c r="AI17" s="877" t="e">
        <f t="shared" si="14"/>
        <v>#DIV/0!</v>
      </c>
      <c r="AJ17" s="877" t="e">
        <f t="shared" si="14"/>
        <v>#DIV/0!</v>
      </c>
      <c r="AK17" s="877" t="e">
        <f t="shared" si="14"/>
        <v>#DIV/0!</v>
      </c>
      <c r="AL17" s="877" t="e">
        <f t="shared" si="14"/>
        <v>#DIV/0!</v>
      </c>
      <c r="AM17" s="877" t="e">
        <f t="shared" si="14"/>
        <v>#DIV/0!</v>
      </c>
      <c r="AN17" s="877" t="e">
        <f t="shared" si="14"/>
        <v>#DIV/0!</v>
      </c>
      <c r="AO17" s="877" t="e">
        <f t="shared" si="14"/>
        <v>#DIV/0!</v>
      </c>
      <c r="AP17" s="877" t="e">
        <f t="shared" si="14"/>
        <v>#DIV/0!</v>
      </c>
    </row>
    <row r="18" spans="1:42" x14ac:dyDescent="0.25">
      <c r="A18" s="306" t="s">
        <v>565</v>
      </c>
      <c r="B18" s="308" t="s">
        <v>570</v>
      </c>
      <c r="C18" s="312">
        <v>3</v>
      </c>
      <c r="D18" s="859"/>
      <c r="E18" s="859"/>
      <c r="F18" s="856"/>
      <c r="G18" s="856"/>
      <c r="H18" s="856"/>
      <c r="I18" s="856"/>
      <c r="J18" s="856"/>
      <c r="K18" s="856"/>
      <c r="L18" s="856"/>
      <c r="M18" s="856"/>
      <c r="N18" s="856"/>
      <c r="O18" s="859"/>
      <c r="P18" s="859"/>
      <c r="Q18" s="859"/>
      <c r="R18" s="859"/>
      <c r="S18" s="859"/>
      <c r="T18" s="859"/>
      <c r="U18" s="859"/>
      <c r="V18" s="859"/>
      <c r="W18" s="859"/>
      <c r="X18" s="856"/>
      <c r="Y18" s="856"/>
      <c r="Z18" s="856"/>
      <c r="AA18" s="856"/>
      <c r="AB18" s="856"/>
      <c r="AC18" s="856"/>
      <c r="AD18" s="856"/>
      <c r="AE18" s="856"/>
      <c r="AF18" s="856"/>
      <c r="AG18" s="856"/>
      <c r="AH18" s="878"/>
      <c r="AI18" s="878"/>
      <c r="AJ18" s="878"/>
      <c r="AK18" s="878"/>
      <c r="AL18" s="878"/>
      <c r="AM18" s="878"/>
      <c r="AN18" s="878"/>
      <c r="AO18" s="878"/>
      <c r="AP18" s="878"/>
    </row>
    <row r="19" spans="1:42" s="305" customFormat="1" x14ac:dyDescent="0.25">
      <c r="A19" s="306" t="s">
        <v>567</v>
      </c>
      <c r="B19" s="308" t="s">
        <v>570</v>
      </c>
      <c r="C19" s="312">
        <v>3</v>
      </c>
      <c r="D19" s="860"/>
      <c r="E19" s="860"/>
      <c r="F19" s="857"/>
      <c r="G19" s="857"/>
      <c r="H19" s="857"/>
      <c r="I19" s="857"/>
      <c r="J19" s="857"/>
      <c r="K19" s="857"/>
      <c r="L19" s="857"/>
      <c r="M19" s="857"/>
      <c r="N19" s="857"/>
      <c r="O19" s="860"/>
      <c r="P19" s="860"/>
      <c r="Q19" s="860"/>
      <c r="R19" s="860"/>
      <c r="S19" s="860"/>
      <c r="T19" s="860"/>
      <c r="U19" s="860"/>
      <c r="V19" s="860"/>
      <c r="W19" s="860"/>
      <c r="X19" s="857"/>
      <c r="Y19" s="857"/>
      <c r="Z19" s="857"/>
      <c r="AA19" s="857"/>
      <c r="AB19" s="857"/>
      <c r="AC19" s="857"/>
      <c r="AD19" s="857"/>
      <c r="AE19" s="857"/>
      <c r="AF19" s="857"/>
      <c r="AG19" s="857"/>
      <c r="AH19" s="879"/>
      <c r="AI19" s="879"/>
      <c r="AJ19" s="879"/>
      <c r="AK19" s="879"/>
      <c r="AL19" s="879"/>
      <c r="AM19" s="879"/>
      <c r="AN19" s="879"/>
      <c r="AO19" s="879"/>
      <c r="AP19" s="879"/>
    </row>
    <row r="20" spans="1:42" x14ac:dyDescent="0.25">
      <c r="A20" s="319" t="s">
        <v>579</v>
      </c>
      <c r="B20" s="319" t="s">
        <v>580</v>
      </c>
      <c r="C20" s="319"/>
      <c r="D20" s="858">
        <f>+C21+C22</f>
        <v>8</v>
      </c>
      <c r="E20" s="858">
        <v>2.75</v>
      </c>
      <c r="F20" s="855">
        <f>+$B$1*$E$20*F3</f>
        <v>275</v>
      </c>
      <c r="G20" s="855">
        <f t="shared" ref="G20:N20" si="15">+$B$1*$E$20*G3</f>
        <v>316.25</v>
      </c>
      <c r="H20" s="855">
        <f t="shared" si="15"/>
        <v>343.75</v>
      </c>
      <c r="I20" s="855">
        <f t="shared" si="15"/>
        <v>357.5</v>
      </c>
      <c r="J20" s="855">
        <f t="shared" si="15"/>
        <v>412.5</v>
      </c>
      <c r="K20" s="855">
        <f t="shared" si="15"/>
        <v>550</v>
      </c>
      <c r="L20" s="855">
        <f t="shared" si="15"/>
        <v>687.5</v>
      </c>
      <c r="M20" s="855">
        <f t="shared" si="15"/>
        <v>825</v>
      </c>
      <c r="N20" s="855">
        <f t="shared" si="15"/>
        <v>1100</v>
      </c>
      <c r="O20" s="858"/>
      <c r="P20" s="858"/>
      <c r="Q20" s="858"/>
      <c r="R20" s="858"/>
      <c r="S20" s="858"/>
      <c r="T20" s="858"/>
      <c r="U20" s="858"/>
      <c r="V20" s="858"/>
      <c r="W20" s="858"/>
      <c r="X20" s="870">
        <f>O20*$B$1*$E$14*F3</f>
        <v>0</v>
      </c>
      <c r="Y20" s="870">
        <f t="shared" ref="Y20:AF20" si="16">P20*$B$1*$E$14*G3</f>
        <v>0</v>
      </c>
      <c r="Z20" s="870">
        <f t="shared" si="16"/>
        <v>0</v>
      </c>
      <c r="AA20" s="870">
        <f t="shared" si="16"/>
        <v>0</v>
      </c>
      <c r="AB20" s="870">
        <f t="shared" si="16"/>
        <v>0</v>
      </c>
      <c r="AC20" s="870">
        <f t="shared" si="16"/>
        <v>0</v>
      </c>
      <c r="AD20" s="870">
        <f t="shared" si="16"/>
        <v>0</v>
      </c>
      <c r="AE20" s="870">
        <f t="shared" si="16"/>
        <v>0</v>
      </c>
      <c r="AF20" s="870">
        <f t="shared" si="16"/>
        <v>0</v>
      </c>
      <c r="AG20" s="870">
        <f>SUM(X20:AF22)</f>
        <v>0</v>
      </c>
      <c r="AH20" s="877" t="e">
        <f t="shared" ref="AH20:AP20" si="17">+F20-(F20*$AG$133)</f>
        <v>#DIV/0!</v>
      </c>
      <c r="AI20" s="877" t="e">
        <f t="shared" si="17"/>
        <v>#DIV/0!</v>
      </c>
      <c r="AJ20" s="877" t="e">
        <f t="shared" si="17"/>
        <v>#DIV/0!</v>
      </c>
      <c r="AK20" s="877" t="e">
        <f t="shared" si="17"/>
        <v>#DIV/0!</v>
      </c>
      <c r="AL20" s="877" t="e">
        <f t="shared" si="17"/>
        <v>#DIV/0!</v>
      </c>
      <c r="AM20" s="877" t="e">
        <f t="shared" si="17"/>
        <v>#DIV/0!</v>
      </c>
      <c r="AN20" s="877" t="e">
        <f t="shared" si="17"/>
        <v>#DIV/0!</v>
      </c>
      <c r="AO20" s="877" t="e">
        <f t="shared" si="17"/>
        <v>#DIV/0!</v>
      </c>
      <c r="AP20" s="877" t="e">
        <f t="shared" si="17"/>
        <v>#DIV/0!</v>
      </c>
    </row>
    <row r="21" spans="1:42" x14ac:dyDescent="0.25">
      <c r="A21" s="306" t="s">
        <v>565</v>
      </c>
      <c r="B21" s="308" t="s">
        <v>574</v>
      </c>
      <c r="C21" s="312">
        <v>4</v>
      </c>
      <c r="D21" s="859"/>
      <c r="E21" s="859"/>
      <c r="F21" s="856"/>
      <c r="G21" s="856"/>
      <c r="H21" s="856"/>
      <c r="I21" s="856"/>
      <c r="J21" s="856"/>
      <c r="K21" s="856"/>
      <c r="L21" s="856"/>
      <c r="M21" s="856"/>
      <c r="N21" s="856"/>
      <c r="O21" s="859"/>
      <c r="P21" s="859"/>
      <c r="Q21" s="859"/>
      <c r="R21" s="859"/>
      <c r="S21" s="859"/>
      <c r="T21" s="859"/>
      <c r="U21" s="859"/>
      <c r="V21" s="859"/>
      <c r="W21" s="859"/>
      <c r="X21" s="856"/>
      <c r="Y21" s="856"/>
      <c r="Z21" s="856"/>
      <c r="AA21" s="856"/>
      <c r="AB21" s="856"/>
      <c r="AC21" s="856"/>
      <c r="AD21" s="856"/>
      <c r="AE21" s="856"/>
      <c r="AF21" s="856"/>
      <c r="AG21" s="856"/>
      <c r="AH21" s="878"/>
      <c r="AI21" s="878"/>
      <c r="AJ21" s="878"/>
      <c r="AK21" s="878"/>
      <c r="AL21" s="878"/>
      <c r="AM21" s="878"/>
      <c r="AN21" s="878"/>
      <c r="AO21" s="878"/>
      <c r="AP21" s="878"/>
    </row>
    <row r="22" spans="1:42" x14ac:dyDescent="0.25">
      <c r="A22" s="306" t="s">
        <v>567</v>
      </c>
      <c r="B22" s="308" t="s">
        <v>574</v>
      </c>
      <c r="C22" s="312">
        <v>4</v>
      </c>
      <c r="D22" s="860"/>
      <c r="E22" s="860"/>
      <c r="F22" s="857"/>
      <c r="G22" s="857"/>
      <c r="H22" s="857"/>
      <c r="I22" s="857"/>
      <c r="J22" s="857"/>
      <c r="K22" s="857"/>
      <c r="L22" s="857"/>
      <c r="M22" s="857"/>
      <c r="N22" s="857"/>
      <c r="O22" s="860"/>
      <c r="P22" s="860"/>
      <c r="Q22" s="860"/>
      <c r="R22" s="860"/>
      <c r="S22" s="860"/>
      <c r="T22" s="860"/>
      <c r="U22" s="860"/>
      <c r="V22" s="860"/>
      <c r="W22" s="860"/>
      <c r="X22" s="857"/>
      <c r="Y22" s="857"/>
      <c r="Z22" s="857"/>
      <c r="AA22" s="857"/>
      <c r="AB22" s="857"/>
      <c r="AC22" s="857"/>
      <c r="AD22" s="857"/>
      <c r="AE22" s="857"/>
      <c r="AF22" s="857"/>
      <c r="AG22" s="857"/>
      <c r="AH22" s="879"/>
      <c r="AI22" s="879"/>
      <c r="AJ22" s="879"/>
      <c r="AK22" s="879"/>
      <c r="AL22" s="879"/>
      <c r="AM22" s="879"/>
      <c r="AN22" s="879"/>
      <c r="AO22" s="879"/>
      <c r="AP22" s="879"/>
    </row>
    <row r="23" spans="1:42" s="311" customFormat="1" ht="22.5" customHeight="1" x14ac:dyDescent="0.25">
      <c r="A23" s="313" t="s">
        <v>581</v>
      </c>
      <c r="B23" s="322" t="s">
        <v>582</v>
      </c>
      <c r="C23" s="318"/>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row>
    <row r="24" spans="1:42" x14ac:dyDescent="0.25">
      <c r="A24" s="319" t="s">
        <v>583</v>
      </c>
      <c r="B24" s="319" t="s">
        <v>584</v>
      </c>
      <c r="C24" s="319"/>
      <c r="D24" s="858">
        <f>+C25+C26</f>
        <v>1</v>
      </c>
      <c r="E24" s="858">
        <v>1</v>
      </c>
      <c r="F24" s="855">
        <f>+$B$1*$E$24*F3</f>
        <v>100</v>
      </c>
      <c r="G24" s="855">
        <f t="shared" ref="G24:N24" si="18">+$B$1*$E$24*G3</f>
        <v>114.99999999999999</v>
      </c>
      <c r="H24" s="855">
        <f t="shared" si="18"/>
        <v>125</v>
      </c>
      <c r="I24" s="855">
        <f t="shared" si="18"/>
        <v>130</v>
      </c>
      <c r="J24" s="855">
        <f t="shared" si="18"/>
        <v>150</v>
      </c>
      <c r="K24" s="855">
        <f t="shared" si="18"/>
        <v>200</v>
      </c>
      <c r="L24" s="855">
        <f t="shared" si="18"/>
        <v>250</v>
      </c>
      <c r="M24" s="855">
        <f t="shared" si="18"/>
        <v>300</v>
      </c>
      <c r="N24" s="855">
        <f t="shared" si="18"/>
        <v>400</v>
      </c>
      <c r="O24" s="858"/>
      <c r="P24" s="858"/>
      <c r="Q24" s="858"/>
      <c r="R24" s="858"/>
      <c r="S24" s="858"/>
      <c r="T24" s="858"/>
      <c r="U24" s="858"/>
      <c r="V24" s="858"/>
      <c r="W24" s="858"/>
      <c r="X24" s="870">
        <f>+O24*$B$1*$E$24*F3</f>
        <v>0</v>
      </c>
      <c r="Y24" s="870">
        <f t="shared" ref="Y24:AF24" si="19">+P24*$B$1*$E$24*G3</f>
        <v>0</v>
      </c>
      <c r="Z24" s="870">
        <f t="shared" si="19"/>
        <v>0</v>
      </c>
      <c r="AA24" s="870">
        <f t="shared" si="19"/>
        <v>0</v>
      </c>
      <c r="AB24" s="870">
        <f t="shared" si="19"/>
        <v>0</v>
      </c>
      <c r="AC24" s="870">
        <f t="shared" si="19"/>
        <v>0</v>
      </c>
      <c r="AD24" s="870">
        <f t="shared" si="19"/>
        <v>0</v>
      </c>
      <c r="AE24" s="870">
        <f t="shared" si="19"/>
        <v>0</v>
      </c>
      <c r="AF24" s="870">
        <f t="shared" si="19"/>
        <v>0</v>
      </c>
      <c r="AG24" s="870">
        <f>SUM(X24:AF26)</f>
        <v>0</v>
      </c>
      <c r="AH24" s="877" t="e">
        <f>+F24-(F24*$AG$133)</f>
        <v>#DIV/0!</v>
      </c>
      <c r="AI24" s="877" t="e">
        <f t="shared" ref="AI24:AP24" si="20">+G24-(G24*$AG$133)</f>
        <v>#DIV/0!</v>
      </c>
      <c r="AJ24" s="877" t="e">
        <f t="shared" si="20"/>
        <v>#DIV/0!</v>
      </c>
      <c r="AK24" s="877" t="e">
        <f t="shared" si="20"/>
        <v>#DIV/0!</v>
      </c>
      <c r="AL24" s="877" t="e">
        <f t="shared" si="20"/>
        <v>#DIV/0!</v>
      </c>
      <c r="AM24" s="877" t="e">
        <f t="shared" si="20"/>
        <v>#DIV/0!</v>
      </c>
      <c r="AN24" s="877" t="e">
        <f t="shared" si="20"/>
        <v>#DIV/0!</v>
      </c>
      <c r="AO24" s="877" t="e">
        <f t="shared" si="20"/>
        <v>#DIV/0!</v>
      </c>
      <c r="AP24" s="877" t="e">
        <f t="shared" si="20"/>
        <v>#DIV/0!</v>
      </c>
    </row>
    <row r="25" spans="1:42" x14ac:dyDescent="0.25">
      <c r="A25" s="306" t="s">
        <v>565</v>
      </c>
      <c r="B25" s="308" t="s">
        <v>585</v>
      </c>
      <c r="C25" s="312">
        <v>0</v>
      </c>
      <c r="D25" s="859"/>
      <c r="E25" s="859"/>
      <c r="F25" s="856"/>
      <c r="G25" s="856"/>
      <c r="H25" s="856"/>
      <c r="I25" s="856"/>
      <c r="J25" s="856"/>
      <c r="K25" s="856"/>
      <c r="L25" s="856"/>
      <c r="M25" s="856"/>
      <c r="N25" s="856"/>
      <c r="O25" s="859"/>
      <c r="P25" s="859"/>
      <c r="Q25" s="859"/>
      <c r="R25" s="859"/>
      <c r="S25" s="859"/>
      <c r="T25" s="859"/>
      <c r="U25" s="859"/>
      <c r="V25" s="859"/>
      <c r="W25" s="859"/>
      <c r="X25" s="856"/>
      <c r="Y25" s="856"/>
      <c r="Z25" s="856"/>
      <c r="AA25" s="856"/>
      <c r="AB25" s="856"/>
      <c r="AC25" s="856"/>
      <c r="AD25" s="856"/>
      <c r="AE25" s="856"/>
      <c r="AF25" s="856"/>
      <c r="AG25" s="856"/>
      <c r="AH25" s="878"/>
      <c r="AI25" s="878"/>
      <c r="AJ25" s="878"/>
      <c r="AK25" s="878"/>
      <c r="AL25" s="878"/>
      <c r="AM25" s="878"/>
      <c r="AN25" s="878"/>
      <c r="AO25" s="878"/>
      <c r="AP25" s="878"/>
    </row>
    <row r="26" spans="1:42" x14ac:dyDescent="0.25">
      <c r="A26" s="306" t="s">
        <v>567</v>
      </c>
      <c r="B26" s="308" t="s">
        <v>566</v>
      </c>
      <c r="C26" s="312">
        <v>1</v>
      </c>
      <c r="D26" s="860"/>
      <c r="E26" s="860"/>
      <c r="F26" s="857"/>
      <c r="G26" s="857"/>
      <c r="H26" s="857"/>
      <c r="I26" s="857"/>
      <c r="J26" s="857"/>
      <c r="K26" s="857"/>
      <c r="L26" s="857"/>
      <c r="M26" s="857"/>
      <c r="N26" s="857"/>
      <c r="O26" s="860"/>
      <c r="P26" s="860"/>
      <c r="Q26" s="860"/>
      <c r="R26" s="860"/>
      <c r="S26" s="860"/>
      <c r="T26" s="860"/>
      <c r="U26" s="860"/>
      <c r="V26" s="860"/>
      <c r="W26" s="860"/>
      <c r="X26" s="857"/>
      <c r="Y26" s="857"/>
      <c r="Z26" s="857"/>
      <c r="AA26" s="857"/>
      <c r="AB26" s="857"/>
      <c r="AC26" s="857"/>
      <c r="AD26" s="857"/>
      <c r="AE26" s="857"/>
      <c r="AF26" s="857"/>
      <c r="AG26" s="857"/>
      <c r="AH26" s="879"/>
      <c r="AI26" s="879"/>
      <c r="AJ26" s="879"/>
      <c r="AK26" s="879"/>
      <c r="AL26" s="879"/>
      <c r="AM26" s="879"/>
      <c r="AN26" s="879"/>
      <c r="AO26" s="879"/>
      <c r="AP26" s="879"/>
    </row>
    <row r="27" spans="1:42" s="311" customFormat="1" ht="22.5" customHeight="1" x14ac:dyDescent="0.25">
      <c r="A27" s="313" t="s">
        <v>586</v>
      </c>
      <c r="B27" s="322" t="s">
        <v>587</v>
      </c>
      <c r="C27" s="314"/>
      <c r="D27" s="316"/>
      <c r="E27" s="316"/>
      <c r="F27" s="316"/>
      <c r="G27" s="316"/>
      <c r="H27" s="316"/>
      <c r="I27" s="316"/>
      <c r="J27" s="316"/>
      <c r="K27" s="316"/>
      <c r="L27" s="316"/>
      <c r="M27" s="316"/>
      <c r="N27" s="31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row>
    <row r="28" spans="1:42" x14ac:dyDescent="0.25">
      <c r="A28" s="319" t="s">
        <v>588</v>
      </c>
      <c r="B28" s="319" t="s">
        <v>589</v>
      </c>
      <c r="C28" s="319"/>
      <c r="D28" s="858">
        <f>+C29+C30</f>
        <v>2</v>
      </c>
      <c r="E28" s="858">
        <v>1.25</v>
      </c>
      <c r="F28" s="855">
        <f>+$B$1*$E$28*F3</f>
        <v>125</v>
      </c>
      <c r="G28" s="855">
        <f t="shared" ref="G28:N28" si="21">+$B$1*$E$28*G3</f>
        <v>143.75</v>
      </c>
      <c r="H28" s="855">
        <f t="shared" si="21"/>
        <v>156.25</v>
      </c>
      <c r="I28" s="855">
        <f t="shared" si="21"/>
        <v>162.5</v>
      </c>
      <c r="J28" s="855">
        <f t="shared" si="21"/>
        <v>187.5</v>
      </c>
      <c r="K28" s="855">
        <f t="shared" si="21"/>
        <v>250</v>
      </c>
      <c r="L28" s="855">
        <f t="shared" si="21"/>
        <v>312.5</v>
      </c>
      <c r="M28" s="855">
        <f t="shared" si="21"/>
        <v>375</v>
      </c>
      <c r="N28" s="855">
        <f t="shared" si="21"/>
        <v>500</v>
      </c>
      <c r="O28" s="858"/>
      <c r="P28" s="858"/>
      <c r="Q28" s="858"/>
      <c r="R28" s="858"/>
      <c r="S28" s="858"/>
      <c r="T28" s="858"/>
      <c r="U28" s="858"/>
      <c r="V28" s="858"/>
      <c r="W28" s="858"/>
      <c r="X28" s="870">
        <f>+O28*$B$1*E28*$F$3</f>
        <v>0</v>
      </c>
      <c r="Y28" s="870">
        <f t="shared" ref="Y28:AF28" si="22">+P28*$B$1*$E$28*G3</f>
        <v>0</v>
      </c>
      <c r="Z28" s="870">
        <f t="shared" si="22"/>
        <v>0</v>
      </c>
      <c r="AA28" s="870">
        <f t="shared" si="22"/>
        <v>0</v>
      </c>
      <c r="AB28" s="870">
        <f t="shared" si="22"/>
        <v>0</v>
      </c>
      <c r="AC28" s="870">
        <f t="shared" si="22"/>
        <v>0</v>
      </c>
      <c r="AD28" s="870">
        <f t="shared" si="22"/>
        <v>0</v>
      </c>
      <c r="AE28" s="870">
        <f t="shared" si="22"/>
        <v>0</v>
      </c>
      <c r="AF28" s="870">
        <f t="shared" si="22"/>
        <v>0</v>
      </c>
      <c r="AG28" s="870">
        <f>SUM(X28:AF30)</f>
        <v>0</v>
      </c>
      <c r="AH28" s="877" t="e">
        <f>+F28-(F28*$AG$133)</f>
        <v>#DIV/0!</v>
      </c>
      <c r="AI28" s="877" t="e">
        <f t="shared" ref="AI28:AP28" si="23">+G28-(G28*$AG$133)</f>
        <v>#DIV/0!</v>
      </c>
      <c r="AJ28" s="877" t="e">
        <f t="shared" si="23"/>
        <v>#DIV/0!</v>
      </c>
      <c r="AK28" s="877" t="e">
        <f t="shared" si="23"/>
        <v>#DIV/0!</v>
      </c>
      <c r="AL28" s="877" t="e">
        <f t="shared" si="23"/>
        <v>#DIV/0!</v>
      </c>
      <c r="AM28" s="877" t="e">
        <f t="shared" si="23"/>
        <v>#DIV/0!</v>
      </c>
      <c r="AN28" s="877" t="e">
        <f t="shared" si="23"/>
        <v>#DIV/0!</v>
      </c>
      <c r="AO28" s="877" t="e">
        <f t="shared" si="23"/>
        <v>#DIV/0!</v>
      </c>
      <c r="AP28" s="877" t="e">
        <f t="shared" si="23"/>
        <v>#DIV/0!</v>
      </c>
    </row>
    <row r="29" spans="1:42" x14ac:dyDescent="0.25">
      <c r="A29" s="306" t="s">
        <v>565</v>
      </c>
      <c r="B29" s="308" t="s">
        <v>590</v>
      </c>
      <c r="C29" s="312">
        <v>0</v>
      </c>
      <c r="D29" s="859"/>
      <c r="E29" s="859"/>
      <c r="F29" s="856"/>
      <c r="G29" s="856"/>
      <c r="H29" s="856"/>
      <c r="I29" s="856"/>
      <c r="J29" s="856"/>
      <c r="K29" s="856"/>
      <c r="L29" s="856"/>
      <c r="M29" s="856"/>
      <c r="N29" s="856"/>
      <c r="O29" s="859"/>
      <c r="P29" s="859"/>
      <c r="Q29" s="859"/>
      <c r="R29" s="859"/>
      <c r="S29" s="859"/>
      <c r="T29" s="859"/>
      <c r="U29" s="859"/>
      <c r="V29" s="859"/>
      <c r="W29" s="859"/>
      <c r="X29" s="856"/>
      <c r="Y29" s="856"/>
      <c r="Z29" s="856"/>
      <c r="AA29" s="856"/>
      <c r="AB29" s="856"/>
      <c r="AC29" s="856"/>
      <c r="AD29" s="856"/>
      <c r="AE29" s="856"/>
      <c r="AF29" s="856"/>
      <c r="AG29" s="856"/>
      <c r="AH29" s="878"/>
      <c r="AI29" s="878"/>
      <c r="AJ29" s="878"/>
      <c r="AK29" s="878"/>
      <c r="AL29" s="878"/>
      <c r="AM29" s="878"/>
      <c r="AN29" s="878"/>
      <c r="AO29" s="878"/>
      <c r="AP29" s="878"/>
    </row>
    <row r="30" spans="1:42" x14ac:dyDescent="0.25">
      <c r="A30" s="306" t="s">
        <v>567</v>
      </c>
      <c r="B30" s="308" t="s">
        <v>571</v>
      </c>
      <c r="C30" s="312">
        <v>2</v>
      </c>
      <c r="D30" s="860"/>
      <c r="E30" s="860"/>
      <c r="F30" s="857"/>
      <c r="G30" s="857"/>
      <c r="H30" s="857"/>
      <c r="I30" s="857"/>
      <c r="J30" s="857"/>
      <c r="K30" s="857"/>
      <c r="L30" s="857"/>
      <c r="M30" s="857"/>
      <c r="N30" s="857"/>
      <c r="O30" s="860"/>
      <c r="P30" s="860"/>
      <c r="Q30" s="860"/>
      <c r="R30" s="860"/>
      <c r="S30" s="860"/>
      <c r="T30" s="860"/>
      <c r="U30" s="860"/>
      <c r="V30" s="860"/>
      <c r="W30" s="860"/>
      <c r="X30" s="857"/>
      <c r="Y30" s="857"/>
      <c r="Z30" s="857"/>
      <c r="AA30" s="857"/>
      <c r="AB30" s="857"/>
      <c r="AC30" s="857"/>
      <c r="AD30" s="857"/>
      <c r="AE30" s="857"/>
      <c r="AF30" s="857"/>
      <c r="AG30" s="857"/>
      <c r="AH30" s="879"/>
      <c r="AI30" s="879"/>
      <c r="AJ30" s="879"/>
      <c r="AK30" s="879"/>
      <c r="AL30" s="879"/>
      <c r="AM30" s="879"/>
      <c r="AN30" s="879"/>
      <c r="AO30" s="879"/>
      <c r="AP30" s="879"/>
    </row>
    <row r="31" spans="1:42" x14ac:dyDescent="0.25">
      <c r="A31" s="319" t="s">
        <v>591</v>
      </c>
      <c r="B31" s="319" t="s">
        <v>592</v>
      </c>
      <c r="C31" s="319"/>
      <c r="D31" s="858">
        <f>+C32+C33</f>
        <v>5</v>
      </c>
      <c r="E31" s="858">
        <v>2</v>
      </c>
      <c r="F31" s="855">
        <f>+$B$1*$E$31*F3</f>
        <v>200</v>
      </c>
      <c r="G31" s="855">
        <f t="shared" ref="G31:N31" si="24">+$B$1*$E$31*G3</f>
        <v>229.99999999999997</v>
      </c>
      <c r="H31" s="855">
        <f t="shared" si="24"/>
        <v>250</v>
      </c>
      <c r="I31" s="855">
        <f t="shared" si="24"/>
        <v>260</v>
      </c>
      <c r="J31" s="855">
        <f t="shared" si="24"/>
        <v>300</v>
      </c>
      <c r="K31" s="855">
        <f t="shared" si="24"/>
        <v>400</v>
      </c>
      <c r="L31" s="855">
        <f t="shared" si="24"/>
        <v>500</v>
      </c>
      <c r="M31" s="855">
        <f t="shared" si="24"/>
        <v>600</v>
      </c>
      <c r="N31" s="855">
        <f t="shared" si="24"/>
        <v>800</v>
      </c>
      <c r="O31" s="858"/>
      <c r="P31" s="858"/>
      <c r="Q31" s="858"/>
      <c r="R31" s="858"/>
      <c r="S31" s="858"/>
      <c r="T31" s="858"/>
      <c r="U31" s="858"/>
      <c r="V31" s="858"/>
      <c r="W31" s="858"/>
      <c r="X31" s="870">
        <f>+O31*$B$1*$E$31*F3</f>
        <v>0</v>
      </c>
      <c r="Y31" s="870">
        <f t="shared" ref="Y31:AF31" si="25">+P31*$B$1*$E$31*G3</f>
        <v>0</v>
      </c>
      <c r="Z31" s="870">
        <f t="shared" si="25"/>
        <v>0</v>
      </c>
      <c r="AA31" s="870">
        <f t="shared" si="25"/>
        <v>0</v>
      </c>
      <c r="AB31" s="870">
        <f t="shared" si="25"/>
        <v>0</v>
      </c>
      <c r="AC31" s="870">
        <f t="shared" si="25"/>
        <v>0</v>
      </c>
      <c r="AD31" s="870">
        <f t="shared" si="25"/>
        <v>0</v>
      </c>
      <c r="AE31" s="870">
        <f t="shared" si="25"/>
        <v>0</v>
      </c>
      <c r="AF31" s="870">
        <f t="shared" si="25"/>
        <v>0</v>
      </c>
      <c r="AG31" s="870">
        <f>SUM(X31:AF33)</f>
        <v>0</v>
      </c>
      <c r="AH31" s="877" t="e">
        <f>+F31-(F31*$AG$133)</f>
        <v>#DIV/0!</v>
      </c>
      <c r="AI31" s="877" t="e">
        <f t="shared" ref="AI31:AP31" si="26">+G31-(G31*$AG$133)</f>
        <v>#DIV/0!</v>
      </c>
      <c r="AJ31" s="877" t="e">
        <f t="shared" si="26"/>
        <v>#DIV/0!</v>
      </c>
      <c r="AK31" s="877" t="e">
        <f t="shared" si="26"/>
        <v>#DIV/0!</v>
      </c>
      <c r="AL31" s="877" t="e">
        <f t="shared" si="26"/>
        <v>#DIV/0!</v>
      </c>
      <c r="AM31" s="877" t="e">
        <f t="shared" si="26"/>
        <v>#DIV/0!</v>
      </c>
      <c r="AN31" s="877" t="e">
        <f t="shared" si="26"/>
        <v>#DIV/0!</v>
      </c>
      <c r="AO31" s="877" t="e">
        <f t="shared" si="26"/>
        <v>#DIV/0!</v>
      </c>
      <c r="AP31" s="877" t="e">
        <f t="shared" si="26"/>
        <v>#DIV/0!</v>
      </c>
    </row>
    <row r="32" spans="1:42" x14ac:dyDescent="0.25">
      <c r="A32" s="306" t="s">
        <v>565</v>
      </c>
      <c r="B32" s="308" t="s">
        <v>570</v>
      </c>
      <c r="C32" s="312">
        <v>3</v>
      </c>
      <c r="D32" s="859"/>
      <c r="E32" s="859"/>
      <c r="F32" s="856"/>
      <c r="G32" s="856"/>
      <c r="H32" s="856"/>
      <c r="I32" s="856"/>
      <c r="J32" s="856"/>
      <c r="K32" s="856"/>
      <c r="L32" s="856"/>
      <c r="M32" s="856"/>
      <c r="N32" s="856"/>
      <c r="O32" s="859"/>
      <c r="P32" s="859"/>
      <c r="Q32" s="859"/>
      <c r="R32" s="859"/>
      <c r="S32" s="859"/>
      <c r="T32" s="859"/>
      <c r="U32" s="859"/>
      <c r="V32" s="859"/>
      <c r="W32" s="859"/>
      <c r="X32" s="856"/>
      <c r="Y32" s="856"/>
      <c r="Z32" s="856"/>
      <c r="AA32" s="856"/>
      <c r="AB32" s="856"/>
      <c r="AC32" s="856"/>
      <c r="AD32" s="856"/>
      <c r="AE32" s="856"/>
      <c r="AF32" s="856"/>
      <c r="AG32" s="856"/>
      <c r="AH32" s="878"/>
      <c r="AI32" s="878"/>
      <c r="AJ32" s="878"/>
      <c r="AK32" s="878"/>
      <c r="AL32" s="878"/>
      <c r="AM32" s="878"/>
      <c r="AN32" s="878"/>
      <c r="AO32" s="878"/>
      <c r="AP32" s="878"/>
    </row>
    <row r="33" spans="1:42" x14ac:dyDescent="0.25">
      <c r="A33" s="306" t="s">
        <v>567</v>
      </c>
      <c r="B33" s="308" t="s">
        <v>571</v>
      </c>
      <c r="C33" s="312">
        <v>2</v>
      </c>
      <c r="D33" s="860"/>
      <c r="E33" s="860"/>
      <c r="F33" s="857"/>
      <c r="G33" s="857"/>
      <c r="H33" s="857"/>
      <c r="I33" s="857"/>
      <c r="J33" s="857"/>
      <c r="K33" s="857"/>
      <c r="L33" s="857"/>
      <c r="M33" s="857"/>
      <c r="N33" s="857"/>
      <c r="O33" s="860"/>
      <c r="P33" s="860"/>
      <c r="Q33" s="860"/>
      <c r="R33" s="860"/>
      <c r="S33" s="860"/>
      <c r="T33" s="860"/>
      <c r="U33" s="860"/>
      <c r="V33" s="860"/>
      <c r="W33" s="860"/>
      <c r="X33" s="857"/>
      <c r="Y33" s="857"/>
      <c r="Z33" s="857"/>
      <c r="AA33" s="857"/>
      <c r="AB33" s="857"/>
      <c r="AC33" s="857"/>
      <c r="AD33" s="857"/>
      <c r="AE33" s="857"/>
      <c r="AF33" s="857"/>
      <c r="AG33" s="857"/>
      <c r="AH33" s="879"/>
      <c r="AI33" s="879"/>
      <c r="AJ33" s="879"/>
      <c r="AK33" s="879"/>
      <c r="AL33" s="879"/>
      <c r="AM33" s="879"/>
      <c r="AN33" s="879"/>
      <c r="AO33" s="879"/>
      <c r="AP33" s="879"/>
    </row>
    <row r="34" spans="1:42" s="311" customFormat="1" ht="22.5" customHeight="1" x14ac:dyDescent="0.25">
      <c r="A34" s="313" t="s">
        <v>593</v>
      </c>
      <c r="B34" s="322" t="s">
        <v>594</v>
      </c>
      <c r="C34" s="318"/>
      <c r="D34" s="316"/>
      <c r="E34" s="316"/>
      <c r="F34" s="316"/>
      <c r="G34" s="316"/>
      <c r="H34" s="316"/>
      <c r="I34" s="316"/>
      <c r="J34" s="316"/>
      <c r="K34" s="316"/>
      <c r="L34" s="316"/>
      <c r="M34" s="316"/>
      <c r="N34" s="31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row>
    <row r="35" spans="1:42" x14ac:dyDescent="0.25">
      <c r="A35" s="319" t="s">
        <v>595</v>
      </c>
      <c r="B35" s="323" t="s">
        <v>596</v>
      </c>
      <c r="C35" s="319"/>
      <c r="D35" s="858">
        <f>+C36+C37</f>
        <v>2</v>
      </c>
      <c r="E35" s="858">
        <v>1.25</v>
      </c>
      <c r="F35" s="861">
        <f>+$B$1*E35*$F$3</f>
        <v>125</v>
      </c>
      <c r="G35" s="861">
        <f t="shared" ref="G35:N35" si="27">+$B$1*$E$35*G3</f>
        <v>143.75</v>
      </c>
      <c r="H35" s="861">
        <f t="shared" si="27"/>
        <v>156.25</v>
      </c>
      <c r="I35" s="861">
        <f t="shared" si="27"/>
        <v>162.5</v>
      </c>
      <c r="J35" s="861">
        <f t="shared" si="27"/>
        <v>187.5</v>
      </c>
      <c r="K35" s="861">
        <f t="shared" si="27"/>
        <v>250</v>
      </c>
      <c r="L35" s="861">
        <f t="shared" si="27"/>
        <v>312.5</v>
      </c>
      <c r="M35" s="861">
        <f t="shared" si="27"/>
        <v>375</v>
      </c>
      <c r="N35" s="861">
        <f t="shared" si="27"/>
        <v>500</v>
      </c>
      <c r="O35" s="858"/>
      <c r="P35" s="858"/>
      <c r="Q35" s="858"/>
      <c r="R35" s="858"/>
      <c r="S35" s="858"/>
      <c r="T35" s="858"/>
      <c r="U35" s="858"/>
      <c r="V35" s="858"/>
      <c r="W35" s="858"/>
      <c r="X35" s="870">
        <f>+O35*$B$1*E35*$F$3</f>
        <v>0</v>
      </c>
      <c r="Y35" s="870">
        <f>+P35*$B$1*$E$35*F3</f>
        <v>0</v>
      </c>
      <c r="Z35" s="870">
        <f t="shared" ref="Z35:AF35" si="28">+Q35*$B$1*$E$35*G3</f>
        <v>0</v>
      </c>
      <c r="AA35" s="870">
        <f t="shared" si="28"/>
        <v>0</v>
      </c>
      <c r="AB35" s="870">
        <f t="shared" si="28"/>
        <v>0</v>
      </c>
      <c r="AC35" s="870">
        <f t="shared" si="28"/>
        <v>0</v>
      </c>
      <c r="AD35" s="870">
        <f t="shared" si="28"/>
        <v>0</v>
      </c>
      <c r="AE35" s="870">
        <f t="shared" si="28"/>
        <v>0</v>
      </c>
      <c r="AF35" s="870">
        <f t="shared" si="28"/>
        <v>0</v>
      </c>
      <c r="AG35" s="870">
        <f>SUM(X35:AF37)</f>
        <v>0</v>
      </c>
      <c r="AH35" s="877" t="e">
        <f>+F35-(F35*$AG$133)</f>
        <v>#DIV/0!</v>
      </c>
      <c r="AI35" s="877" t="e">
        <f t="shared" ref="AI35:AP35" si="29">+G35-(G35*$AG$133)</f>
        <v>#DIV/0!</v>
      </c>
      <c r="AJ35" s="877" t="e">
        <f t="shared" si="29"/>
        <v>#DIV/0!</v>
      </c>
      <c r="AK35" s="877" t="e">
        <f t="shared" si="29"/>
        <v>#DIV/0!</v>
      </c>
      <c r="AL35" s="877" t="e">
        <f t="shared" si="29"/>
        <v>#DIV/0!</v>
      </c>
      <c r="AM35" s="877" t="e">
        <f t="shared" si="29"/>
        <v>#DIV/0!</v>
      </c>
      <c r="AN35" s="877" t="e">
        <f t="shared" si="29"/>
        <v>#DIV/0!</v>
      </c>
      <c r="AO35" s="877" t="e">
        <f t="shared" si="29"/>
        <v>#DIV/0!</v>
      </c>
      <c r="AP35" s="877" t="e">
        <f t="shared" si="29"/>
        <v>#DIV/0!</v>
      </c>
    </row>
    <row r="36" spans="1:42" x14ac:dyDescent="0.25">
      <c r="A36" s="306" t="s">
        <v>565</v>
      </c>
      <c r="B36" s="324" t="s">
        <v>566</v>
      </c>
      <c r="C36" s="312">
        <v>1</v>
      </c>
      <c r="D36" s="859"/>
      <c r="E36" s="859"/>
      <c r="F36" s="862"/>
      <c r="G36" s="862"/>
      <c r="H36" s="862"/>
      <c r="I36" s="862"/>
      <c r="J36" s="862"/>
      <c r="K36" s="862"/>
      <c r="L36" s="862"/>
      <c r="M36" s="862"/>
      <c r="N36" s="862"/>
      <c r="O36" s="859"/>
      <c r="P36" s="859"/>
      <c r="Q36" s="859"/>
      <c r="R36" s="859"/>
      <c r="S36" s="859"/>
      <c r="T36" s="859"/>
      <c r="U36" s="859"/>
      <c r="V36" s="859"/>
      <c r="W36" s="859"/>
      <c r="X36" s="856"/>
      <c r="Y36" s="856"/>
      <c r="Z36" s="856"/>
      <c r="AA36" s="856"/>
      <c r="AB36" s="856"/>
      <c r="AC36" s="856"/>
      <c r="AD36" s="856"/>
      <c r="AE36" s="856"/>
      <c r="AF36" s="856"/>
      <c r="AG36" s="856"/>
      <c r="AH36" s="878"/>
      <c r="AI36" s="878"/>
      <c r="AJ36" s="878"/>
      <c r="AK36" s="878"/>
      <c r="AL36" s="878"/>
      <c r="AM36" s="878"/>
      <c r="AN36" s="878"/>
      <c r="AO36" s="878"/>
      <c r="AP36" s="878"/>
    </row>
    <row r="37" spans="1:42" x14ac:dyDescent="0.25">
      <c r="A37" s="306" t="s">
        <v>567</v>
      </c>
      <c r="B37" s="324" t="s">
        <v>566</v>
      </c>
      <c r="C37" s="312">
        <v>1</v>
      </c>
      <c r="D37" s="860"/>
      <c r="E37" s="860"/>
      <c r="F37" s="863"/>
      <c r="G37" s="863"/>
      <c r="H37" s="863"/>
      <c r="I37" s="863"/>
      <c r="J37" s="863"/>
      <c r="K37" s="863"/>
      <c r="L37" s="863"/>
      <c r="M37" s="863"/>
      <c r="N37" s="863"/>
      <c r="O37" s="860"/>
      <c r="P37" s="860"/>
      <c r="Q37" s="860"/>
      <c r="R37" s="860"/>
      <c r="S37" s="860"/>
      <c r="T37" s="860"/>
      <c r="U37" s="860"/>
      <c r="V37" s="860"/>
      <c r="W37" s="860"/>
      <c r="X37" s="857"/>
      <c r="Y37" s="857"/>
      <c r="Z37" s="857"/>
      <c r="AA37" s="857"/>
      <c r="AB37" s="857"/>
      <c r="AC37" s="857"/>
      <c r="AD37" s="857"/>
      <c r="AE37" s="857"/>
      <c r="AF37" s="857"/>
      <c r="AG37" s="857"/>
      <c r="AH37" s="879"/>
      <c r="AI37" s="879"/>
      <c r="AJ37" s="879"/>
      <c r="AK37" s="879"/>
      <c r="AL37" s="879"/>
      <c r="AM37" s="879"/>
      <c r="AN37" s="879"/>
      <c r="AO37" s="879"/>
      <c r="AP37" s="879"/>
    </row>
    <row r="38" spans="1:42" x14ac:dyDescent="0.25">
      <c r="A38" s="319" t="s">
        <v>597</v>
      </c>
      <c r="B38" s="323" t="s">
        <v>598</v>
      </c>
      <c r="C38" s="319"/>
      <c r="D38" s="858">
        <f>+C39+C40</f>
        <v>1</v>
      </c>
      <c r="E38" s="858">
        <v>1</v>
      </c>
      <c r="F38" s="861">
        <f>+$B$1*E38*F3</f>
        <v>100</v>
      </c>
      <c r="G38" s="861">
        <f t="shared" ref="G38:N38" si="30">+$B$1*$E$38*G3</f>
        <v>114.99999999999999</v>
      </c>
      <c r="H38" s="861">
        <f t="shared" si="30"/>
        <v>125</v>
      </c>
      <c r="I38" s="861">
        <f t="shared" si="30"/>
        <v>130</v>
      </c>
      <c r="J38" s="861">
        <f t="shared" si="30"/>
        <v>150</v>
      </c>
      <c r="K38" s="861">
        <f t="shared" si="30"/>
        <v>200</v>
      </c>
      <c r="L38" s="861">
        <f t="shared" si="30"/>
        <v>250</v>
      </c>
      <c r="M38" s="861">
        <f t="shared" si="30"/>
        <v>300</v>
      </c>
      <c r="N38" s="861">
        <f t="shared" si="30"/>
        <v>400</v>
      </c>
      <c r="O38" s="858"/>
      <c r="P38" s="858"/>
      <c r="Q38" s="858"/>
      <c r="R38" s="858"/>
      <c r="S38" s="858"/>
      <c r="T38" s="858"/>
      <c r="U38" s="858"/>
      <c r="V38" s="858"/>
      <c r="W38" s="858"/>
      <c r="X38" s="870">
        <f>+O38*$B$1*$E$38*F3</f>
        <v>0</v>
      </c>
      <c r="Y38" s="870">
        <f t="shared" ref="Y38:AF38" si="31">+P38*$B$1*$E$38*G3</f>
        <v>0</v>
      </c>
      <c r="Z38" s="870">
        <f t="shared" si="31"/>
        <v>0</v>
      </c>
      <c r="AA38" s="870">
        <f t="shared" si="31"/>
        <v>0</v>
      </c>
      <c r="AB38" s="870">
        <f t="shared" si="31"/>
        <v>0</v>
      </c>
      <c r="AC38" s="870">
        <f t="shared" si="31"/>
        <v>0</v>
      </c>
      <c r="AD38" s="870">
        <f t="shared" si="31"/>
        <v>0</v>
      </c>
      <c r="AE38" s="870">
        <f t="shared" si="31"/>
        <v>0</v>
      </c>
      <c r="AF38" s="870">
        <f t="shared" si="31"/>
        <v>0</v>
      </c>
      <c r="AG38" s="870">
        <f>SUM(X38:AF40)</f>
        <v>0</v>
      </c>
      <c r="AH38" s="877" t="e">
        <f t="shared" ref="AH38:AP38" si="32">+F38-(F38*$AG$133)</f>
        <v>#DIV/0!</v>
      </c>
      <c r="AI38" s="877" t="e">
        <f t="shared" si="32"/>
        <v>#DIV/0!</v>
      </c>
      <c r="AJ38" s="877" t="e">
        <f t="shared" si="32"/>
        <v>#DIV/0!</v>
      </c>
      <c r="AK38" s="877" t="e">
        <f t="shared" si="32"/>
        <v>#DIV/0!</v>
      </c>
      <c r="AL38" s="877" t="e">
        <f t="shared" si="32"/>
        <v>#DIV/0!</v>
      </c>
      <c r="AM38" s="877" t="e">
        <f t="shared" si="32"/>
        <v>#DIV/0!</v>
      </c>
      <c r="AN38" s="877" t="e">
        <f t="shared" si="32"/>
        <v>#DIV/0!</v>
      </c>
      <c r="AO38" s="877" t="e">
        <f t="shared" si="32"/>
        <v>#DIV/0!</v>
      </c>
      <c r="AP38" s="877" t="e">
        <f t="shared" si="32"/>
        <v>#DIV/0!</v>
      </c>
    </row>
    <row r="39" spans="1:42" x14ac:dyDescent="0.25">
      <c r="A39" s="306" t="s">
        <v>565</v>
      </c>
      <c r="B39" s="324" t="s">
        <v>590</v>
      </c>
      <c r="C39" s="312">
        <v>0</v>
      </c>
      <c r="D39" s="859"/>
      <c r="E39" s="859"/>
      <c r="F39" s="862"/>
      <c r="G39" s="862"/>
      <c r="H39" s="862"/>
      <c r="I39" s="862"/>
      <c r="J39" s="862"/>
      <c r="K39" s="862"/>
      <c r="L39" s="862"/>
      <c r="M39" s="862"/>
      <c r="N39" s="862"/>
      <c r="O39" s="859"/>
      <c r="P39" s="859"/>
      <c r="Q39" s="859"/>
      <c r="R39" s="859"/>
      <c r="S39" s="859"/>
      <c r="T39" s="859"/>
      <c r="U39" s="859"/>
      <c r="V39" s="859"/>
      <c r="W39" s="859"/>
      <c r="X39" s="856"/>
      <c r="Y39" s="856"/>
      <c r="Z39" s="856"/>
      <c r="AA39" s="856"/>
      <c r="AB39" s="856"/>
      <c r="AC39" s="856"/>
      <c r="AD39" s="856"/>
      <c r="AE39" s="856"/>
      <c r="AF39" s="856"/>
      <c r="AG39" s="856"/>
      <c r="AH39" s="878"/>
      <c r="AI39" s="878"/>
      <c r="AJ39" s="878"/>
      <c r="AK39" s="878"/>
      <c r="AL39" s="878"/>
      <c r="AM39" s="878"/>
      <c r="AN39" s="878"/>
      <c r="AO39" s="878"/>
      <c r="AP39" s="878"/>
    </row>
    <row r="40" spans="1:42" x14ac:dyDescent="0.25">
      <c r="A40" s="306" t="s">
        <v>567</v>
      </c>
      <c r="B40" s="324" t="s">
        <v>566</v>
      </c>
      <c r="C40" s="312">
        <v>1</v>
      </c>
      <c r="D40" s="860"/>
      <c r="E40" s="860"/>
      <c r="F40" s="863"/>
      <c r="G40" s="863"/>
      <c r="H40" s="863"/>
      <c r="I40" s="863"/>
      <c r="J40" s="863"/>
      <c r="K40" s="863"/>
      <c r="L40" s="863"/>
      <c r="M40" s="863"/>
      <c r="N40" s="863"/>
      <c r="O40" s="860"/>
      <c r="P40" s="860"/>
      <c r="Q40" s="860"/>
      <c r="R40" s="860"/>
      <c r="S40" s="860"/>
      <c r="T40" s="860"/>
      <c r="U40" s="860"/>
      <c r="V40" s="860"/>
      <c r="W40" s="860"/>
      <c r="X40" s="857"/>
      <c r="Y40" s="857"/>
      <c r="Z40" s="857"/>
      <c r="AA40" s="857"/>
      <c r="AB40" s="857"/>
      <c r="AC40" s="857"/>
      <c r="AD40" s="857"/>
      <c r="AE40" s="857"/>
      <c r="AF40" s="857"/>
      <c r="AG40" s="857"/>
      <c r="AH40" s="879"/>
      <c r="AI40" s="879"/>
      <c r="AJ40" s="879"/>
      <c r="AK40" s="879"/>
      <c r="AL40" s="879"/>
      <c r="AM40" s="879"/>
      <c r="AN40" s="879"/>
      <c r="AO40" s="879"/>
      <c r="AP40" s="879"/>
    </row>
    <row r="41" spans="1:42" x14ac:dyDescent="0.25">
      <c r="A41" s="319" t="s">
        <v>599</v>
      </c>
      <c r="B41" s="323" t="s">
        <v>600</v>
      </c>
      <c r="C41" s="319"/>
      <c r="D41" s="858">
        <f>+C42+C43</f>
        <v>1</v>
      </c>
      <c r="E41" s="858">
        <v>1</v>
      </c>
      <c r="F41" s="861">
        <f>+$B$1*$E$41*F3</f>
        <v>100</v>
      </c>
      <c r="G41" s="861">
        <f t="shared" ref="G41:N41" si="33">+$B$1*$E$41*G3</f>
        <v>114.99999999999999</v>
      </c>
      <c r="H41" s="861">
        <f t="shared" si="33"/>
        <v>125</v>
      </c>
      <c r="I41" s="861">
        <f t="shared" si="33"/>
        <v>130</v>
      </c>
      <c r="J41" s="861">
        <f t="shared" si="33"/>
        <v>150</v>
      </c>
      <c r="K41" s="861">
        <f t="shared" si="33"/>
        <v>200</v>
      </c>
      <c r="L41" s="861">
        <f t="shared" si="33"/>
        <v>250</v>
      </c>
      <c r="M41" s="861">
        <f t="shared" si="33"/>
        <v>300</v>
      </c>
      <c r="N41" s="861">
        <f t="shared" si="33"/>
        <v>400</v>
      </c>
      <c r="O41" s="858"/>
      <c r="P41" s="858"/>
      <c r="Q41" s="858"/>
      <c r="R41" s="858"/>
      <c r="S41" s="858"/>
      <c r="T41" s="858"/>
      <c r="U41" s="858"/>
      <c r="V41" s="858"/>
      <c r="W41" s="858"/>
      <c r="X41" s="870">
        <f>+O41*$B$1*$E$41*F3</f>
        <v>0</v>
      </c>
      <c r="Y41" s="870">
        <f t="shared" ref="Y41:AF41" si="34">+P41*$B$1*$E$41*G3</f>
        <v>0</v>
      </c>
      <c r="Z41" s="870">
        <f t="shared" si="34"/>
        <v>0</v>
      </c>
      <c r="AA41" s="870">
        <f t="shared" si="34"/>
        <v>0</v>
      </c>
      <c r="AB41" s="870">
        <f t="shared" si="34"/>
        <v>0</v>
      </c>
      <c r="AC41" s="870">
        <f t="shared" si="34"/>
        <v>0</v>
      </c>
      <c r="AD41" s="870">
        <f t="shared" si="34"/>
        <v>0</v>
      </c>
      <c r="AE41" s="870">
        <f t="shared" si="34"/>
        <v>0</v>
      </c>
      <c r="AF41" s="870">
        <f t="shared" si="34"/>
        <v>0</v>
      </c>
      <c r="AG41" s="870">
        <f>SUM(X41:AF43)</f>
        <v>0</v>
      </c>
      <c r="AH41" s="877" t="e">
        <f t="shared" ref="AH41:AP41" si="35">+F41-(F41*$AG$133)</f>
        <v>#DIV/0!</v>
      </c>
      <c r="AI41" s="877" t="e">
        <f t="shared" si="35"/>
        <v>#DIV/0!</v>
      </c>
      <c r="AJ41" s="877" t="e">
        <f t="shared" si="35"/>
        <v>#DIV/0!</v>
      </c>
      <c r="AK41" s="877" t="e">
        <f t="shared" si="35"/>
        <v>#DIV/0!</v>
      </c>
      <c r="AL41" s="877" t="e">
        <f t="shared" si="35"/>
        <v>#DIV/0!</v>
      </c>
      <c r="AM41" s="877" t="e">
        <f t="shared" si="35"/>
        <v>#DIV/0!</v>
      </c>
      <c r="AN41" s="877" t="e">
        <f t="shared" si="35"/>
        <v>#DIV/0!</v>
      </c>
      <c r="AO41" s="877" t="e">
        <f t="shared" si="35"/>
        <v>#DIV/0!</v>
      </c>
      <c r="AP41" s="877" t="e">
        <f t="shared" si="35"/>
        <v>#DIV/0!</v>
      </c>
    </row>
    <row r="42" spans="1:42" x14ac:dyDescent="0.25">
      <c r="A42" s="306" t="s">
        <v>565</v>
      </c>
      <c r="B42" s="324" t="s">
        <v>590</v>
      </c>
      <c r="C42" s="312">
        <v>0</v>
      </c>
      <c r="D42" s="859"/>
      <c r="E42" s="859"/>
      <c r="F42" s="862"/>
      <c r="G42" s="862"/>
      <c r="H42" s="862"/>
      <c r="I42" s="862"/>
      <c r="J42" s="862"/>
      <c r="K42" s="862"/>
      <c r="L42" s="862"/>
      <c r="M42" s="862"/>
      <c r="N42" s="862"/>
      <c r="O42" s="859"/>
      <c r="P42" s="859"/>
      <c r="Q42" s="859"/>
      <c r="R42" s="859"/>
      <c r="S42" s="859"/>
      <c r="T42" s="859"/>
      <c r="U42" s="859"/>
      <c r="V42" s="859"/>
      <c r="W42" s="859"/>
      <c r="X42" s="856"/>
      <c r="Y42" s="856"/>
      <c r="Z42" s="856"/>
      <c r="AA42" s="856"/>
      <c r="AB42" s="856"/>
      <c r="AC42" s="856"/>
      <c r="AD42" s="856"/>
      <c r="AE42" s="856"/>
      <c r="AF42" s="856"/>
      <c r="AG42" s="856"/>
      <c r="AH42" s="878"/>
      <c r="AI42" s="878"/>
      <c r="AJ42" s="878"/>
      <c r="AK42" s="878"/>
      <c r="AL42" s="878"/>
      <c r="AM42" s="878"/>
      <c r="AN42" s="878"/>
      <c r="AO42" s="878"/>
      <c r="AP42" s="878"/>
    </row>
    <row r="43" spans="1:42" x14ac:dyDescent="0.25">
      <c r="A43" s="306" t="s">
        <v>567</v>
      </c>
      <c r="B43" s="324" t="s">
        <v>566</v>
      </c>
      <c r="C43" s="312">
        <v>1</v>
      </c>
      <c r="D43" s="860"/>
      <c r="E43" s="860"/>
      <c r="F43" s="863"/>
      <c r="G43" s="863"/>
      <c r="H43" s="863"/>
      <c r="I43" s="863"/>
      <c r="J43" s="863"/>
      <c r="K43" s="863"/>
      <c r="L43" s="863"/>
      <c r="M43" s="863"/>
      <c r="N43" s="863"/>
      <c r="O43" s="860"/>
      <c r="P43" s="860"/>
      <c r="Q43" s="860"/>
      <c r="R43" s="860"/>
      <c r="S43" s="860"/>
      <c r="T43" s="860"/>
      <c r="U43" s="860"/>
      <c r="V43" s="860"/>
      <c r="W43" s="860"/>
      <c r="X43" s="857"/>
      <c r="Y43" s="857"/>
      <c r="Z43" s="857"/>
      <c r="AA43" s="857"/>
      <c r="AB43" s="857"/>
      <c r="AC43" s="857"/>
      <c r="AD43" s="857"/>
      <c r="AE43" s="857"/>
      <c r="AF43" s="857"/>
      <c r="AG43" s="857"/>
      <c r="AH43" s="879"/>
      <c r="AI43" s="879"/>
      <c r="AJ43" s="879"/>
      <c r="AK43" s="879"/>
      <c r="AL43" s="879"/>
      <c r="AM43" s="879"/>
      <c r="AN43" s="879"/>
      <c r="AO43" s="879"/>
      <c r="AP43" s="879"/>
    </row>
    <row r="44" spans="1:42" x14ac:dyDescent="0.25">
      <c r="A44" s="319" t="s">
        <v>601</v>
      </c>
      <c r="B44" s="323" t="s">
        <v>602</v>
      </c>
      <c r="C44" s="319"/>
      <c r="D44" s="858">
        <f>+C45+C46</f>
        <v>4</v>
      </c>
      <c r="E44" s="858">
        <v>1.75</v>
      </c>
      <c r="F44" s="861">
        <f>+$B$1*$E$44*F3</f>
        <v>175</v>
      </c>
      <c r="G44" s="861">
        <f t="shared" ref="G44:N44" si="36">+$B$1*$E$44*G3</f>
        <v>201.24999999999997</v>
      </c>
      <c r="H44" s="861">
        <f t="shared" si="36"/>
        <v>218.75</v>
      </c>
      <c r="I44" s="861">
        <f t="shared" si="36"/>
        <v>227.5</v>
      </c>
      <c r="J44" s="861">
        <f t="shared" si="36"/>
        <v>262.5</v>
      </c>
      <c r="K44" s="861">
        <f t="shared" si="36"/>
        <v>350</v>
      </c>
      <c r="L44" s="861">
        <f t="shared" si="36"/>
        <v>437.5</v>
      </c>
      <c r="M44" s="861">
        <f t="shared" si="36"/>
        <v>525</v>
      </c>
      <c r="N44" s="861">
        <f t="shared" si="36"/>
        <v>700</v>
      </c>
      <c r="O44" s="858"/>
      <c r="P44" s="858"/>
      <c r="Q44" s="858"/>
      <c r="R44" s="858"/>
      <c r="S44" s="858"/>
      <c r="T44" s="858"/>
      <c r="U44" s="858"/>
      <c r="V44" s="858"/>
      <c r="W44" s="858"/>
      <c r="X44" s="870">
        <f>+O44*$B$1*$E$44*F3</f>
        <v>0</v>
      </c>
      <c r="Y44" s="870">
        <f t="shared" ref="Y44:AF44" si="37">+P44*$B$1*$E$44*G3</f>
        <v>0</v>
      </c>
      <c r="Z44" s="870">
        <f t="shared" si="37"/>
        <v>0</v>
      </c>
      <c r="AA44" s="870">
        <f t="shared" si="37"/>
        <v>0</v>
      </c>
      <c r="AB44" s="870">
        <f t="shared" si="37"/>
        <v>0</v>
      </c>
      <c r="AC44" s="870">
        <f t="shared" si="37"/>
        <v>0</v>
      </c>
      <c r="AD44" s="870">
        <f t="shared" si="37"/>
        <v>0</v>
      </c>
      <c r="AE44" s="870">
        <f t="shared" si="37"/>
        <v>0</v>
      </c>
      <c r="AF44" s="870">
        <f t="shared" si="37"/>
        <v>0</v>
      </c>
      <c r="AG44" s="870">
        <f>SUM(X44:AF46)</f>
        <v>0</v>
      </c>
      <c r="AH44" s="877" t="e">
        <f t="shared" ref="AH44:AP44" si="38">+F44-(F44*$AG$133)</f>
        <v>#DIV/0!</v>
      </c>
      <c r="AI44" s="877" t="e">
        <f t="shared" si="38"/>
        <v>#DIV/0!</v>
      </c>
      <c r="AJ44" s="877" t="e">
        <f t="shared" si="38"/>
        <v>#DIV/0!</v>
      </c>
      <c r="AK44" s="877" t="e">
        <f t="shared" si="38"/>
        <v>#DIV/0!</v>
      </c>
      <c r="AL44" s="877" t="e">
        <f t="shared" si="38"/>
        <v>#DIV/0!</v>
      </c>
      <c r="AM44" s="877" t="e">
        <f t="shared" si="38"/>
        <v>#DIV/0!</v>
      </c>
      <c r="AN44" s="877" t="e">
        <f t="shared" si="38"/>
        <v>#DIV/0!</v>
      </c>
      <c r="AO44" s="877" t="e">
        <f t="shared" si="38"/>
        <v>#DIV/0!</v>
      </c>
      <c r="AP44" s="877" t="e">
        <f t="shared" si="38"/>
        <v>#DIV/0!</v>
      </c>
    </row>
    <row r="45" spans="1:42" x14ac:dyDescent="0.25">
      <c r="A45" s="306" t="s">
        <v>565</v>
      </c>
      <c r="B45" s="324" t="s">
        <v>570</v>
      </c>
      <c r="C45" s="312">
        <v>3</v>
      </c>
      <c r="D45" s="859"/>
      <c r="E45" s="859"/>
      <c r="F45" s="862"/>
      <c r="G45" s="862"/>
      <c r="H45" s="862"/>
      <c r="I45" s="862"/>
      <c r="J45" s="862"/>
      <c r="K45" s="862"/>
      <c r="L45" s="862"/>
      <c r="M45" s="862"/>
      <c r="N45" s="862"/>
      <c r="O45" s="859"/>
      <c r="P45" s="859"/>
      <c r="Q45" s="859"/>
      <c r="R45" s="859"/>
      <c r="S45" s="859"/>
      <c r="T45" s="859"/>
      <c r="U45" s="859"/>
      <c r="V45" s="859"/>
      <c r="W45" s="859"/>
      <c r="X45" s="856"/>
      <c r="Y45" s="856"/>
      <c r="Z45" s="856"/>
      <c r="AA45" s="856"/>
      <c r="AB45" s="856"/>
      <c r="AC45" s="856"/>
      <c r="AD45" s="856"/>
      <c r="AE45" s="856"/>
      <c r="AF45" s="856"/>
      <c r="AG45" s="856"/>
      <c r="AH45" s="878"/>
      <c r="AI45" s="878"/>
      <c r="AJ45" s="878"/>
      <c r="AK45" s="878"/>
      <c r="AL45" s="878"/>
      <c r="AM45" s="878"/>
      <c r="AN45" s="878"/>
      <c r="AO45" s="878"/>
      <c r="AP45" s="878"/>
    </row>
    <row r="46" spans="1:42" x14ac:dyDescent="0.25">
      <c r="A46" s="306" t="s">
        <v>567</v>
      </c>
      <c r="B46" s="324" t="s">
        <v>566</v>
      </c>
      <c r="C46" s="312">
        <v>1</v>
      </c>
      <c r="D46" s="860"/>
      <c r="E46" s="860"/>
      <c r="F46" s="863"/>
      <c r="G46" s="863"/>
      <c r="H46" s="863"/>
      <c r="I46" s="863"/>
      <c r="J46" s="863"/>
      <c r="K46" s="863"/>
      <c r="L46" s="863"/>
      <c r="M46" s="863"/>
      <c r="N46" s="863"/>
      <c r="O46" s="860"/>
      <c r="P46" s="860"/>
      <c r="Q46" s="860"/>
      <c r="R46" s="860"/>
      <c r="S46" s="860"/>
      <c r="T46" s="860"/>
      <c r="U46" s="860"/>
      <c r="V46" s="860"/>
      <c r="W46" s="860"/>
      <c r="X46" s="857"/>
      <c r="Y46" s="857"/>
      <c r="Z46" s="857"/>
      <c r="AA46" s="857"/>
      <c r="AB46" s="857"/>
      <c r="AC46" s="857"/>
      <c r="AD46" s="857"/>
      <c r="AE46" s="857"/>
      <c r="AF46" s="857"/>
      <c r="AG46" s="857"/>
      <c r="AH46" s="879"/>
      <c r="AI46" s="879"/>
      <c r="AJ46" s="879"/>
      <c r="AK46" s="879"/>
      <c r="AL46" s="879"/>
      <c r="AM46" s="879"/>
      <c r="AN46" s="879"/>
      <c r="AO46" s="879"/>
      <c r="AP46" s="879"/>
    </row>
    <row r="47" spans="1:42" x14ac:dyDescent="0.25">
      <c r="A47" s="319" t="s">
        <v>603</v>
      </c>
      <c r="B47" s="323" t="s">
        <v>604</v>
      </c>
      <c r="C47" s="319"/>
      <c r="D47" s="858">
        <f>+C48+C49</f>
        <v>2</v>
      </c>
      <c r="E47" s="858">
        <v>1.25</v>
      </c>
      <c r="F47" s="861">
        <f>+$B$1*$E$47*F3</f>
        <v>125</v>
      </c>
      <c r="G47" s="861">
        <f t="shared" ref="G47:N47" si="39">+$B$1*$E$47*G3</f>
        <v>143.75</v>
      </c>
      <c r="H47" s="861">
        <f t="shared" si="39"/>
        <v>156.25</v>
      </c>
      <c r="I47" s="861">
        <f t="shared" si="39"/>
        <v>162.5</v>
      </c>
      <c r="J47" s="861">
        <f t="shared" si="39"/>
        <v>187.5</v>
      </c>
      <c r="K47" s="861">
        <f t="shared" si="39"/>
        <v>250</v>
      </c>
      <c r="L47" s="861">
        <f t="shared" si="39"/>
        <v>312.5</v>
      </c>
      <c r="M47" s="861">
        <f t="shared" si="39"/>
        <v>375</v>
      </c>
      <c r="N47" s="861">
        <f t="shared" si="39"/>
        <v>500</v>
      </c>
      <c r="O47" s="858"/>
      <c r="P47" s="858"/>
      <c r="Q47" s="858"/>
      <c r="R47" s="858"/>
      <c r="S47" s="858"/>
      <c r="T47" s="858"/>
      <c r="U47" s="858"/>
      <c r="V47" s="858"/>
      <c r="W47" s="858"/>
      <c r="X47" s="870">
        <f>+O47*$B$1*$E$47*F3</f>
        <v>0</v>
      </c>
      <c r="Y47" s="870">
        <f t="shared" ref="Y47:AF47" si="40">+P47*$B$1*$E$47*G3</f>
        <v>0</v>
      </c>
      <c r="Z47" s="870">
        <f t="shared" si="40"/>
        <v>0</v>
      </c>
      <c r="AA47" s="870">
        <f t="shared" si="40"/>
        <v>0</v>
      </c>
      <c r="AB47" s="870">
        <f t="shared" si="40"/>
        <v>0</v>
      </c>
      <c r="AC47" s="870">
        <f t="shared" si="40"/>
        <v>0</v>
      </c>
      <c r="AD47" s="870">
        <f t="shared" si="40"/>
        <v>0</v>
      </c>
      <c r="AE47" s="870">
        <f t="shared" si="40"/>
        <v>0</v>
      </c>
      <c r="AF47" s="870">
        <f t="shared" si="40"/>
        <v>0</v>
      </c>
      <c r="AG47" s="870">
        <f>SUM(X47:AF49)</f>
        <v>0</v>
      </c>
      <c r="AH47" s="877" t="e">
        <f t="shared" ref="AH47:AP47" si="41">+F47-(F47*$AG$133)</f>
        <v>#DIV/0!</v>
      </c>
      <c r="AI47" s="877" t="e">
        <f t="shared" si="41"/>
        <v>#DIV/0!</v>
      </c>
      <c r="AJ47" s="877" t="e">
        <f t="shared" si="41"/>
        <v>#DIV/0!</v>
      </c>
      <c r="AK47" s="877" t="e">
        <f t="shared" si="41"/>
        <v>#DIV/0!</v>
      </c>
      <c r="AL47" s="877" t="e">
        <f t="shared" si="41"/>
        <v>#DIV/0!</v>
      </c>
      <c r="AM47" s="877" t="e">
        <f t="shared" si="41"/>
        <v>#DIV/0!</v>
      </c>
      <c r="AN47" s="877" t="e">
        <f t="shared" si="41"/>
        <v>#DIV/0!</v>
      </c>
      <c r="AO47" s="877" t="e">
        <f t="shared" si="41"/>
        <v>#DIV/0!</v>
      </c>
      <c r="AP47" s="877" t="e">
        <f t="shared" si="41"/>
        <v>#DIV/0!</v>
      </c>
    </row>
    <row r="48" spans="1:42" x14ac:dyDescent="0.25">
      <c r="A48" s="306" t="s">
        <v>565</v>
      </c>
      <c r="B48" s="324" t="s">
        <v>566</v>
      </c>
      <c r="C48" s="312">
        <v>1</v>
      </c>
      <c r="D48" s="859"/>
      <c r="E48" s="859"/>
      <c r="F48" s="862"/>
      <c r="G48" s="862"/>
      <c r="H48" s="862"/>
      <c r="I48" s="862"/>
      <c r="J48" s="862"/>
      <c r="K48" s="862"/>
      <c r="L48" s="862"/>
      <c r="M48" s="862"/>
      <c r="N48" s="862"/>
      <c r="O48" s="859"/>
      <c r="P48" s="859"/>
      <c r="Q48" s="859"/>
      <c r="R48" s="859"/>
      <c r="S48" s="859"/>
      <c r="T48" s="859"/>
      <c r="U48" s="859"/>
      <c r="V48" s="859"/>
      <c r="W48" s="859"/>
      <c r="X48" s="856"/>
      <c r="Y48" s="856"/>
      <c r="Z48" s="856"/>
      <c r="AA48" s="856"/>
      <c r="AB48" s="856"/>
      <c r="AC48" s="856"/>
      <c r="AD48" s="856"/>
      <c r="AE48" s="856"/>
      <c r="AF48" s="856"/>
      <c r="AG48" s="856"/>
      <c r="AH48" s="878"/>
      <c r="AI48" s="878"/>
      <c r="AJ48" s="878"/>
      <c r="AK48" s="878"/>
      <c r="AL48" s="878"/>
      <c r="AM48" s="878"/>
      <c r="AN48" s="878"/>
      <c r="AO48" s="878"/>
      <c r="AP48" s="878"/>
    </row>
    <row r="49" spans="1:42" x14ac:dyDescent="0.25">
      <c r="A49" s="306" t="s">
        <v>567</v>
      </c>
      <c r="B49" s="324" t="s">
        <v>566</v>
      </c>
      <c r="C49" s="312">
        <v>1</v>
      </c>
      <c r="D49" s="860"/>
      <c r="E49" s="860"/>
      <c r="F49" s="863"/>
      <c r="G49" s="863"/>
      <c r="H49" s="863"/>
      <c r="I49" s="863"/>
      <c r="J49" s="863"/>
      <c r="K49" s="863"/>
      <c r="L49" s="863"/>
      <c r="M49" s="863"/>
      <c r="N49" s="863"/>
      <c r="O49" s="860"/>
      <c r="P49" s="860"/>
      <c r="Q49" s="860"/>
      <c r="R49" s="860"/>
      <c r="S49" s="860"/>
      <c r="T49" s="860"/>
      <c r="U49" s="860"/>
      <c r="V49" s="860"/>
      <c r="W49" s="860"/>
      <c r="X49" s="857"/>
      <c r="Y49" s="857"/>
      <c r="Z49" s="857"/>
      <c r="AA49" s="857"/>
      <c r="AB49" s="857"/>
      <c r="AC49" s="857"/>
      <c r="AD49" s="857"/>
      <c r="AE49" s="857"/>
      <c r="AF49" s="857"/>
      <c r="AG49" s="857"/>
      <c r="AH49" s="879"/>
      <c r="AI49" s="879"/>
      <c r="AJ49" s="879"/>
      <c r="AK49" s="879"/>
      <c r="AL49" s="879"/>
      <c r="AM49" s="879"/>
      <c r="AN49" s="879"/>
      <c r="AO49" s="879"/>
      <c r="AP49" s="879"/>
    </row>
    <row r="50" spans="1:42" s="311" customFormat="1" ht="22.5" customHeight="1" x14ac:dyDescent="0.25">
      <c r="A50" s="313" t="s">
        <v>605</v>
      </c>
      <c r="B50" s="322" t="s">
        <v>606</v>
      </c>
      <c r="C50" s="318"/>
      <c r="D50" s="316"/>
      <c r="E50" s="316"/>
      <c r="F50" s="316"/>
      <c r="G50" s="316"/>
      <c r="H50" s="316"/>
      <c r="I50" s="316"/>
      <c r="J50" s="316"/>
      <c r="K50" s="316"/>
      <c r="L50" s="316"/>
      <c r="M50" s="316"/>
      <c r="N50" s="31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326"/>
      <c r="AN50" s="326"/>
      <c r="AO50" s="326"/>
      <c r="AP50" s="326"/>
    </row>
    <row r="51" spans="1:42" x14ac:dyDescent="0.25">
      <c r="A51" s="319" t="s">
        <v>607</v>
      </c>
      <c r="B51" s="323" t="s">
        <v>608</v>
      </c>
      <c r="C51" s="319"/>
      <c r="D51" s="858">
        <f>+C52+C53</f>
        <v>4</v>
      </c>
      <c r="E51" s="858">
        <v>1.75</v>
      </c>
      <c r="F51" s="861">
        <f>+$B$1*$E$51*F3</f>
        <v>175</v>
      </c>
      <c r="G51" s="861">
        <f t="shared" ref="G51:N51" si="42">+$B$1*$E$51*G3</f>
        <v>201.24999999999997</v>
      </c>
      <c r="H51" s="861">
        <f t="shared" si="42"/>
        <v>218.75</v>
      </c>
      <c r="I51" s="861">
        <f t="shared" si="42"/>
        <v>227.5</v>
      </c>
      <c r="J51" s="861">
        <f t="shared" si="42"/>
        <v>262.5</v>
      </c>
      <c r="K51" s="861">
        <f t="shared" si="42"/>
        <v>350</v>
      </c>
      <c r="L51" s="861">
        <f t="shared" si="42"/>
        <v>437.5</v>
      </c>
      <c r="M51" s="861">
        <f t="shared" si="42"/>
        <v>525</v>
      </c>
      <c r="N51" s="861">
        <f t="shared" si="42"/>
        <v>700</v>
      </c>
      <c r="O51" s="858"/>
      <c r="P51" s="858"/>
      <c r="Q51" s="858"/>
      <c r="R51" s="858"/>
      <c r="S51" s="858"/>
      <c r="T51" s="858"/>
      <c r="U51" s="858"/>
      <c r="V51" s="858"/>
      <c r="W51" s="858"/>
      <c r="X51" s="870">
        <f>+O51*$B$1*$E$51*F3</f>
        <v>0</v>
      </c>
      <c r="Y51" s="870">
        <f t="shared" ref="Y51:AF51" si="43">+P51*$B$1*$E$51*G3</f>
        <v>0</v>
      </c>
      <c r="Z51" s="870">
        <f t="shared" si="43"/>
        <v>0</v>
      </c>
      <c r="AA51" s="870">
        <f t="shared" si="43"/>
        <v>0</v>
      </c>
      <c r="AB51" s="870">
        <f t="shared" si="43"/>
        <v>0</v>
      </c>
      <c r="AC51" s="870">
        <f t="shared" si="43"/>
        <v>0</v>
      </c>
      <c r="AD51" s="870">
        <f t="shared" si="43"/>
        <v>0</v>
      </c>
      <c r="AE51" s="870">
        <f t="shared" si="43"/>
        <v>0</v>
      </c>
      <c r="AF51" s="870">
        <f t="shared" si="43"/>
        <v>0</v>
      </c>
      <c r="AG51" s="870">
        <f>SUM(X51:AF53)</f>
        <v>0</v>
      </c>
      <c r="AH51" s="877" t="e">
        <f>+F51-(F51*$AG$133)</f>
        <v>#DIV/0!</v>
      </c>
      <c r="AI51" s="877" t="e">
        <f t="shared" ref="AI51:AP51" si="44">+G51-(G51*$AG$133)</f>
        <v>#DIV/0!</v>
      </c>
      <c r="AJ51" s="877" t="e">
        <f t="shared" si="44"/>
        <v>#DIV/0!</v>
      </c>
      <c r="AK51" s="877" t="e">
        <f t="shared" si="44"/>
        <v>#DIV/0!</v>
      </c>
      <c r="AL51" s="877" t="e">
        <f t="shared" si="44"/>
        <v>#DIV/0!</v>
      </c>
      <c r="AM51" s="877" t="e">
        <f t="shared" si="44"/>
        <v>#DIV/0!</v>
      </c>
      <c r="AN51" s="877" t="e">
        <f t="shared" si="44"/>
        <v>#DIV/0!</v>
      </c>
      <c r="AO51" s="877" t="e">
        <f t="shared" si="44"/>
        <v>#DIV/0!</v>
      </c>
      <c r="AP51" s="877" t="e">
        <f t="shared" si="44"/>
        <v>#DIV/0!</v>
      </c>
    </row>
    <row r="52" spans="1:42" x14ac:dyDescent="0.25">
      <c r="A52" s="306" t="s">
        <v>565</v>
      </c>
      <c r="B52" s="324" t="s">
        <v>566</v>
      </c>
      <c r="C52" s="312">
        <v>1</v>
      </c>
      <c r="D52" s="859"/>
      <c r="E52" s="859"/>
      <c r="F52" s="862"/>
      <c r="G52" s="862"/>
      <c r="H52" s="862"/>
      <c r="I52" s="862"/>
      <c r="J52" s="862"/>
      <c r="K52" s="862"/>
      <c r="L52" s="862"/>
      <c r="M52" s="862"/>
      <c r="N52" s="862"/>
      <c r="O52" s="859"/>
      <c r="P52" s="859"/>
      <c r="Q52" s="859"/>
      <c r="R52" s="859"/>
      <c r="S52" s="859"/>
      <c r="T52" s="859"/>
      <c r="U52" s="859"/>
      <c r="V52" s="859"/>
      <c r="W52" s="859"/>
      <c r="X52" s="856"/>
      <c r="Y52" s="856"/>
      <c r="Z52" s="856"/>
      <c r="AA52" s="856"/>
      <c r="AB52" s="856"/>
      <c r="AC52" s="856"/>
      <c r="AD52" s="856"/>
      <c r="AE52" s="856"/>
      <c r="AF52" s="856"/>
      <c r="AG52" s="856"/>
      <c r="AH52" s="878"/>
      <c r="AI52" s="878"/>
      <c r="AJ52" s="878"/>
      <c r="AK52" s="878"/>
      <c r="AL52" s="878"/>
      <c r="AM52" s="878"/>
      <c r="AN52" s="878"/>
      <c r="AO52" s="878"/>
      <c r="AP52" s="878"/>
    </row>
    <row r="53" spans="1:42" x14ac:dyDescent="0.25">
      <c r="A53" s="306" t="s">
        <v>567</v>
      </c>
      <c r="B53" s="324" t="s">
        <v>570</v>
      </c>
      <c r="C53" s="312">
        <v>3</v>
      </c>
      <c r="D53" s="860"/>
      <c r="E53" s="860"/>
      <c r="F53" s="863"/>
      <c r="G53" s="863"/>
      <c r="H53" s="863"/>
      <c r="I53" s="863"/>
      <c r="J53" s="863"/>
      <c r="K53" s="863"/>
      <c r="L53" s="863"/>
      <c r="M53" s="863"/>
      <c r="N53" s="863"/>
      <c r="O53" s="860"/>
      <c r="P53" s="860"/>
      <c r="Q53" s="860"/>
      <c r="R53" s="860"/>
      <c r="S53" s="860"/>
      <c r="T53" s="860"/>
      <c r="U53" s="860"/>
      <c r="V53" s="860"/>
      <c r="W53" s="860"/>
      <c r="X53" s="857"/>
      <c r="Y53" s="857"/>
      <c r="Z53" s="857"/>
      <c r="AA53" s="857"/>
      <c r="AB53" s="857"/>
      <c r="AC53" s="857"/>
      <c r="AD53" s="857"/>
      <c r="AE53" s="857"/>
      <c r="AF53" s="857"/>
      <c r="AG53" s="857"/>
      <c r="AH53" s="879"/>
      <c r="AI53" s="879"/>
      <c r="AJ53" s="879"/>
      <c r="AK53" s="879"/>
      <c r="AL53" s="879"/>
      <c r="AM53" s="879"/>
      <c r="AN53" s="879"/>
      <c r="AO53" s="879"/>
      <c r="AP53" s="879"/>
    </row>
    <row r="54" spans="1:42" s="311" customFormat="1" ht="22.5" customHeight="1" x14ac:dyDescent="0.25">
      <c r="A54" s="313" t="s">
        <v>609</v>
      </c>
      <c r="B54" s="322" t="s">
        <v>610</v>
      </c>
      <c r="C54" s="318"/>
      <c r="D54" s="316"/>
      <c r="E54" s="316"/>
      <c r="F54" s="316"/>
      <c r="G54" s="316"/>
      <c r="H54" s="316"/>
      <c r="I54" s="316"/>
      <c r="J54" s="316"/>
      <c r="K54" s="316"/>
      <c r="L54" s="316"/>
      <c r="M54" s="316"/>
      <c r="N54" s="316"/>
      <c r="O54" s="326"/>
      <c r="P54" s="326"/>
      <c r="Q54" s="326"/>
      <c r="R54" s="326"/>
      <c r="S54" s="326"/>
      <c r="T54" s="326"/>
      <c r="U54" s="326"/>
      <c r="V54" s="326"/>
      <c r="W54" s="326"/>
      <c r="X54" s="326"/>
      <c r="Y54" s="326"/>
      <c r="Z54" s="326"/>
      <c r="AA54" s="326"/>
      <c r="AB54" s="326"/>
      <c r="AC54" s="326"/>
      <c r="AD54" s="326"/>
      <c r="AE54" s="326"/>
      <c r="AF54" s="326"/>
      <c r="AG54" s="326"/>
      <c r="AH54" s="326"/>
      <c r="AI54" s="326"/>
      <c r="AJ54" s="326"/>
      <c r="AK54" s="326"/>
      <c r="AL54" s="326"/>
      <c r="AM54" s="326"/>
      <c r="AN54" s="326"/>
      <c r="AO54" s="326"/>
      <c r="AP54" s="326"/>
    </row>
    <row r="55" spans="1:42" x14ac:dyDescent="0.25">
      <c r="A55" s="319" t="s">
        <v>611</v>
      </c>
      <c r="B55" s="323" t="s">
        <v>612</v>
      </c>
      <c r="C55" s="319"/>
      <c r="D55" s="858">
        <f>+C56+C57</f>
        <v>3</v>
      </c>
      <c r="E55" s="858">
        <v>1.5</v>
      </c>
      <c r="F55" s="861">
        <f>+$B$1*$E$55*F3</f>
        <v>150</v>
      </c>
      <c r="G55" s="861">
        <f t="shared" ref="G55:N55" si="45">+$B$1*$E$55*G3</f>
        <v>172.5</v>
      </c>
      <c r="H55" s="861">
        <f t="shared" si="45"/>
        <v>187.5</v>
      </c>
      <c r="I55" s="861">
        <f t="shared" si="45"/>
        <v>195</v>
      </c>
      <c r="J55" s="861">
        <f t="shared" si="45"/>
        <v>225</v>
      </c>
      <c r="K55" s="861">
        <f t="shared" si="45"/>
        <v>300</v>
      </c>
      <c r="L55" s="861">
        <f t="shared" si="45"/>
        <v>375</v>
      </c>
      <c r="M55" s="861">
        <f t="shared" si="45"/>
        <v>450</v>
      </c>
      <c r="N55" s="861">
        <f t="shared" si="45"/>
        <v>600</v>
      </c>
      <c r="O55" s="858"/>
      <c r="P55" s="858"/>
      <c r="Q55" s="858"/>
      <c r="R55" s="858"/>
      <c r="S55" s="858"/>
      <c r="T55" s="858"/>
      <c r="U55" s="858"/>
      <c r="V55" s="858"/>
      <c r="W55" s="858"/>
      <c r="X55" s="870">
        <f>+O55*$B$1*$E$55*F3</f>
        <v>0</v>
      </c>
      <c r="Y55" s="870">
        <f t="shared" ref="Y55:AF55" si="46">+P55*$B$1*$E$55*G3</f>
        <v>0</v>
      </c>
      <c r="Z55" s="870">
        <f t="shared" si="46"/>
        <v>0</v>
      </c>
      <c r="AA55" s="870">
        <f t="shared" si="46"/>
        <v>0</v>
      </c>
      <c r="AB55" s="870">
        <f t="shared" si="46"/>
        <v>0</v>
      </c>
      <c r="AC55" s="870">
        <f t="shared" si="46"/>
        <v>0</v>
      </c>
      <c r="AD55" s="870">
        <f t="shared" si="46"/>
        <v>0</v>
      </c>
      <c r="AE55" s="870">
        <f t="shared" si="46"/>
        <v>0</v>
      </c>
      <c r="AF55" s="870">
        <f t="shared" si="46"/>
        <v>0</v>
      </c>
      <c r="AG55" s="870">
        <f>SUM(X55:AF57)</f>
        <v>0</v>
      </c>
      <c r="AH55" s="877" t="e">
        <f>+F55-(F55*$AG$133)</f>
        <v>#DIV/0!</v>
      </c>
      <c r="AI55" s="877" t="e">
        <f t="shared" ref="AI55:AP55" si="47">+G55-(G55*$AG$133)</f>
        <v>#DIV/0!</v>
      </c>
      <c r="AJ55" s="877" t="e">
        <f t="shared" si="47"/>
        <v>#DIV/0!</v>
      </c>
      <c r="AK55" s="877" t="e">
        <f t="shared" si="47"/>
        <v>#DIV/0!</v>
      </c>
      <c r="AL55" s="877" t="e">
        <f t="shared" si="47"/>
        <v>#DIV/0!</v>
      </c>
      <c r="AM55" s="877" t="e">
        <f t="shared" si="47"/>
        <v>#DIV/0!</v>
      </c>
      <c r="AN55" s="877" t="e">
        <f t="shared" si="47"/>
        <v>#DIV/0!</v>
      </c>
      <c r="AO55" s="877" t="e">
        <f t="shared" si="47"/>
        <v>#DIV/0!</v>
      </c>
      <c r="AP55" s="877" t="e">
        <f t="shared" si="47"/>
        <v>#DIV/0!</v>
      </c>
    </row>
    <row r="56" spans="1:42" x14ac:dyDescent="0.25">
      <c r="A56" s="306" t="s">
        <v>565</v>
      </c>
      <c r="B56" s="324" t="s">
        <v>590</v>
      </c>
      <c r="C56" s="312">
        <v>0</v>
      </c>
      <c r="D56" s="859"/>
      <c r="E56" s="859"/>
      <c r="F56" s="862"/>
      <c r="G56" s="862"/>
      <c r="H56" s="862"/>
      <c r="I56" s="862"/>
      <c r="J56" s="862"/>
      <c r="K56" s="862"/>
      <c r="L56" s="862"/>
      <c r="M56" s="862"/>
      <c r="N56" s="862"/>
      <c r="O56" s="859"/>
      <c r="P56" s="859"/>
      <c r="Q56" s="859"/>
      <c r="R56" s="859"/>
      <c r="S56" s="859"/>
      <c r="T56" s="859"/>
      <c r="U56" s="859"/>
      <c r="V56" s="859"/>
      <c r="W56" s="859"/>
      <c r="X56" s="856"/>
      <c r="Y56" s="856"/>
      <c r="Z56" s="856"/>
      <c r="AA56" s="856"/>
      <c r="AB56" s="856"/>
      <c r="AC56" s="856"/>
      <c r="AD56" s="856"/>
      <c r="AE56" s="856"/>
      <c r="AF56" s="856"/>
      <c r="AG56" s="856"/>
      <c r="AH56" s="878"/>
      <c r="AI56" s="878"/>
      <c r="AJ56" s="878"/>
      <c r="AK56" s="878"/>
      <c r="AL56" s="878"/>
      <c r="AM56" s="878"/>
      <c r="AN56" s="878"/>
      <c r="AO56" s="878"/>
      <c r="AP56" s="878"/>
    </row>
    <row r="57" spans="1:42" x14ac:dyDescent="0.25">
      <c r="A57" s="306" t="s">
        <v>567</v>
      </c>
      <c r="B57" s="324" t="s">
        <v>570</v>
      </c>
      <c r="C57" s="312">
        <v>3</v>
      </c>
      <c r="D57" s="860"/>
      <c r="E57" s="860"/>
      <c r="F57" s="863"/>
      <c r="G57" s="863"/>
      <c r="H57" s="863"/>
      <c r="I57" s="863"/>
      <c r="J57" s="863"/>
      <c r="K57" s="863"/>
      <c r="L57" s="863"/>
      <c r="M57" s="863"/>
      <c r="N57" s="863"/>
      <c r="O57" s="860"/>
      <c r="P57" s="860"/>
      <c r="Q57" s="860"/>
      <c r="R57" s="860"/>
      <c r="S57" s="860"/>
      <c r="T57" s="860"/>
      <c r="U57" s="860"/>
      <c r="V57" s="860"/>
      <c r="W57" s="860"/>
      <c r="X57" s="857"/>
      <c r="Y57" s="857"/>
      <c r="Z57" s="857"/>
      <c r="AA57" s="857"/>
      <c r="AB57" s="857"/>
      <c r="AC57" s="857"/>
      <c r="AD57" s="857"/>
      <c r="AE57" s="857"/>
      <c r="AF57" s="857"/>
      <c r="AG57" s="857"/>
      <c r="AH57" s="879"/>
      <c r="AI57" s="879"/>
      <c r="AJ57" s="879"/>
      <c r="AK57" s="879"/>
      <c r="AL57" s="879"/>
      <c r="AM57" s="879"/>
      <c r="AN57" s="879"/>
      <c r="AO57" s="879"/>
      <c r="AP57" s="879"/>
    </row>
    <row r="58" spans="1:42" x14ac:dyDescent="0.25">
      <c r="A58" s="319" t="s">
        <v>613</v>
      </c>
      <c r="B58" s="323" t="s">
        <v>614</v>
      </c>
      <c r="C58" s="319"/>
      <c r="D58" s="858">
        <f>+C59+C60</f>
        <v>1</v>
      </c>
      <c r="E58" s="858">
        <v>1</v>
      </c>
      <c r="F58" s="861">
        <f>+$B$1*$E$58*F3</f>
        <v>100</v>
      </c>
      <c r="G58" s="861">
        <f t="shared" ref="G58:N58" si="48">+$B$1*$E$58*G3</f>
        <v>114.99999999999999</v>
      </c>
      <c r="H58" s="861">
        <f t="shared" si="48"/>
        <v>125</v>
      </c>
      <c r="I58" s="861">
        <f t="shared" si="48"/>
        <v>130</v>
      </c>
      <c r="J58" s="861">
        <f t="shared" si="48"/>
        <v>150</v>
      </c>
      <c r="K58" s="861">
        <f t="shared" si="48"/>
        <v>200</v>
      </c>
      <c r="L58" s="861">
        <f t="shared" si="48"/>
        <v>250</v>
      </c>
      <c r="M58" s="861">
        <f t="shared" si="48"/>
        <v>300</v>
      </c>
      <c r="N58" s="861">
        <f t="shared" si="48"/>
        <v>400</v>
      </c>
      <c r="O58" s="858"/>
      <c r="P58" s="858"/>
      <c r="Q58" s="858"/>
      <c r="R58" s="858"/>
      <c r="S58" s="858"/>
      <c r="T58" s="858"/>
      <c r="U58" s="858"/>
      <c r="V58" s="858"/>
      <c r="W58" s="858"/>
      <c r="X58" s="870">
        <f>+O58*$B$1*$E$58*F3</f>
        <v>0</v>
      </c>
      <c r="Y58" s="870">
        <f t="shared" ref="Y58:AF58" si="49">+P58*$B$1*$E$58*G3</f>
        <v>0</v>
      </c>
      <c r="Z58" s="870">
        <f t="shared" si="49"/>
        <v>0</v>
      </c>
      <c r="AA58" s="870">
        <f t="shared" si="49"/>
        <v>0</v>
      </c>
      <c r="AB58" s="870">
        <f t="shared" si="49"/>
        <v>0</v>
      </c>
      <c r="AC58" s="870">
        <f t="shared" si="49"/>
        <v>0</v>
      </c>
      <c r="AD58" s="870">
        <f t="shared" si="49"/>
        <v>0</v>
      </c>
      <c r="AE58" s="870">
        <f t="shared" si="49"/>
        <v>0</v>
      </c>
      <c r="AF58" s="870">
        <f t="shared" si="49"/>
        <v>0</v>
      </c>
      <c r="AG58" s="870">
        <f>SUM(X58:AF60)</f>
        <v>0</v>
      </c>
      <c r="AH58" s="877" t="e">
        <f>+F58-(F58*$AG$133)</f>
        <v>#DIV/0!</v>
      </c>
      <c r="AI58" s="877" t="e">
        <f t="shared" ref="AI58:AP58" si="50">+G58-(G58*$AG$133)</f>
        <v>#DIV/0!</v>
      </c>
      <c r="AJ58" s="877" t="e">
        <f t="shared" si="50"/>
        <v>#DIV/0!</v>
      </c>
      <c r="AK58" s="877" t="e">
        <f t="shared" si="50"/>
        <v>#DIV/0!</v>
      </c>
      <c r="AL58" s="877" t="e">
        <f t="shared" si="50"/>
        <v>#DIV/0!</v>
      </c>
      <c r="AM58" s="877" t="e">
        <f t="shared" si="50"/>
        <v>#DIV/0!</v>
      </c>
      <c r="AN58" s="877" t="e">
        <f t="shared" si="50"/>
        <v>#DIV/0!</v>
      </c>
      <c r="AO58" s="877" t="e">
        <f t="shared" si="50"/>
        <v>#DIV/0!</v>
      </c>
      <c r="AP58" s="877" t="e">
        <f t="shared" si="50"/>
        <v>#DIV/0!</v>
      </c>
    </row>
    <row r="59" spans="1:42" x14ac:dyDescent="0.25">
      <c r="A59" s="306" t="s">
        <v>565</v>
      </c>
      <c r="B59" s="324" t="s">
        <v>590</v>
      </c>
      <c r="C59" s="312">
        <v>0</v>
      </c>
      <c r="D59" s="859"/>
      <c r="E59" s="859"/>
      <c r="F59" s="862"/>
      <c r="G59" s="862"/>
      <c r="H59" s="862"/>
      <c r="I59" s="862"/>
      <c r="J59" s="862"/>
      <c r="K59" s="862"/>
      <c r="L59" s="862"/>
      <c r="M59" s="862"/>
      <c r="N59" s="862"/>
      <c r="O59" s="859"/>
      <c r="P59" s="859"/>
      <c r="Q59" s="859"/>
      <c r="R59" s="859"/>
      <c r="S59" s="859"/>
      <c r="T59" s="859"/>
      <c r="U59" s="859"/>
      <c r="V59" s="859"/>
      <c r="W59" s="859"/>
      <c r="X59" s="856"/>
      <c r="Y59" s="856"/>
      <c r="Z59" s="856"/>
      <c r="AA59" s="856"/>
      <c r="AB59" s="856"/>
      <c r="AC59" s="856"/>
      <c r="AD59" s="856"/>
      <c r="AE59" s="856"/>
      <c r="AF59" s="856"/>
      <c r="AG59" s="856"/>
      <c r="AH59" s="878"/>
      <c r="AI59" s="878"/>
      <c r="AJ59" s="878"/>
      <c r="AK59" s="878"/>
      <c r="AL59" s="878"/>
      <c r="AM59" s="878"/>
      <c r="AN59" s="878"/>
      <c r="AO59" s="878"/>
      <c r="AP59" s="878"/>
    </row>
    <row r="60" spans="1:42" x14ac:dyDescent="0.25">
      <c r="A60" s="306" t="s">
        <v>567</v>
      </c>
      <c r="B60" s="324" t="s">
        <v>566</v>
      </c>
      <c r="C60" s="312">
        <v>1</v>
      </c>
      <c r="D60" s="860"/>
      <c r="E60" s="860"/>
      <c r="F60" s="863"/>
      <c r="G60" s="863"/>
      <c r="H60" s="863"/>
      <c r="I60" s="863"/>
      <c r="J60" s="863"/>
      <c r="K60" s="863"/>
      <c r="L60" s="863"/>
      <c r="M60" s="863"/>
      <c r="N60" s="863"/>
      <c r="O60" s="860"/>
      <c r="P60" s="860"/>
      <c r="Q60" s="860"/>
      <c r="R60" s="860"/>
      <c r="S60" s="860"/>
      <c r="T60" s="860"/>
      <c r="U60" s="860"/>
      <c r="V60" s="860"/>
      <c r="W60" s="860"/>
      <c r="X60" s="857"/>
      <c r="Y60" s="857"/>
      <c r="Z60" s="857"/>
      <c r="AA60" s="857"/>
      <c r="AB60" s="857"/>
      <c r="AC60" s="857"/>
      <c r="AD60" s="857"/>
      <c r="AE60" s="857"/>
      <c r="AF60" s="857"/>
      <c r="AG60" s="857"/>
      <c r="AH60" s="879"/>
      <c r="AI60" s="879"/>
      <c r="AJ60" s="879"/>
      <c r="AK60" s="879"/>
      <c r="AL60" s="879"/>
      <c r="AM60" s="879"/>
      <c r="AN60" s="879"/>
      <c r="AO60" s="879"/>
      <c r="AP60" s="879"/>
    </row>
    <row r="61" spans="1:42" s="311" customFormat="1" ht="22.5" customHeight="1" x14ac:dyDescent="0.25">
      <c r="A61" s="313" t="s">
        <v>615</v>
      </c>
      <c r="B61" s="322" t="s">
        <v>616</v>
      </c>
      <c r="C61" s="318"/>
      <c r="D61" s="316"/>
      <c r="E61" s="316"/>
      <c r="F61" s="318"/>
      <c r="G61" s="318"/>
      <c r="H61" s="318"/>
      <c r="I61" s="318"/>
      <c r="J61" s="318"/>
      <c r="K61" s="318"/>
      <c r="L61" s="318"/>
      <c r="M61" s="318"/>
      <c r="N61" s="318"/>
      <c r="O61" s="327"/>
      <c r="P61" s="327"/>
      <c r="Q61" s="327"/>
      <c r="R61" s="327"/>
      <c r="S61" s="327"/>
      <c r="T61" s="327"/>
      <c r="U61" s="327"/>
      <c r="V61" s="327"/>
      <c r="W61" s="327"/>
      <c r="X61" s="327"/>
      <c r="Y61" s="327"/>
      <c r="Z61" s="327"/>
      <c r="AA61" s="327"/>
      <c r="AB61" s="327"/>
      <c r="AC61" s="327"/>
      <c r="AD61" s="327"/>
      <c r="AE61" s="327"/>
      <c r="AF61" s="327"/>
      <c r="AG61" s="327"/>
      <c r="AH61" s="327"/>
      <c r="AI61" s="327"/>
      <c r="AJ61" s="327"/>
      <c r="AK61" s="327"/>
      <c r="AL61" s="327"/>
      <c r="AM61" s="327"/>
      <c r="AN61" s="327"/>
      <c r="AO61" s="327"/>
      <c r="AP61" s="327"/>
    </row>
    <row r="62" spans="1:42" x14ac:dyDescent="0.25">
      <c r="A62" s="319" t="s">
        <v>617</v>
      </c>
      <c r="B62" s="323" t="s">
        <v>618</v>
      </c>
      <c r="C62" s="319"/>
      <c r="D62" s="858">
        <f>+C63+C64</f>
        <v>9</v>
      </c>
      <c r="E62" s="858">
        <v>3</v>
      </c>
      <c r="F62" s="855">
        <f>+$B$1*$E$62*F3</f>
        <v>300</v>
      </c>
      <c r="G62" s="855">
        <f t="shared" ref="G62:N62" si="51">+$B$1*$E$62*G3</f>
        <v>345</v>
      </c>
      <c r="H62" s="855">
        <f t="shared" si="51"/>
        <v>375</v>
      </c>
      <c r="I62" s="855">
        <f t="shared" si="51"/>
        <v>390</v>
      </c>
      <c r="J62" s="855">
        <f t="shared" si="51"/>
        <v>450</v>
      </c>
      <c r="K62" s="855">
        <f t="shared" si="51"/>
        <v>600</v>
      </c>
      <c r="L62" s="855">
        <f t="shared" si="51"/>
        <v>750</v>
      </c>
      <c r="M62" s="855">
        <f t="shared" si="51"/>
        <v>900</v>
      </c>
      <c r="N62" s="855">
        <f t="shared" si="51"/>
        <v>1200</v>
      </c>
      <c r="O62" s="858"/>
      <c r="P62" s="858"/>
      <c r="Q62" s="858"/>
      <c r="R62" s="858"/>
      <c r="S62" s="858"/>
      <c r="T62" s="858"/>
      <c r="U62" s="858"/>
      <c r="V62" s="858"/>
      <c r="W62" s="858"/>
      <c r="X62" s="870">
        <f>+O62*$B$1*$E$62*F3</f>
        <v>0</v>
      </c>
      <c r="Y62" s="870">
        <f t="shared" ref="Y62:AF62" si="52">+P62*$B$1*$E$62*G3</f>
        <v>0</v>
      </c>
      <c r="Z62" s="870">
        <f t="shared" si="52"/>
        <v>0</v>
      </c>
      <c r="AA62" s="870">
        <f t="shared" si="52"/>
        <v>0</v>
      </c>
      <c r="AB62" s="870">
        <f t="shared" si="52"/>
        <v>0</v>
      </c>
      <c r="AC62" s="870">
        <f t="shared" si="52"/>
        <v>0</v>
      </c>
      <c r="AD62" s="870">
        <f t="shared" si="52"/>
        <v>0</v>
      </c>
      <c r="AE62" s="870">
        <f t="shared" si="52"/>
        <v>0</v>
      </c>
      <c r="AF62" s="870">
        <f t="shared" si="52"/>
        <v>0</v>
      </c>
      <c r="AG62" s="870">
        <f>SUM(X62:AF64)</f>
        <v>0</v>
      </c>
      <c r="AH62" s="877" t="e">
        <f>+F62-(F62*$AG$133)</f>
        <v>#DIV/0!</v>
      </c>
      <c r="AI62" s="877" t="e">
        <f t="shared" ref="AI62:AP62" si="53">+G62-(G62*$AG$133)</f>
        <v>#DIV/0!</v>
      </c>
      <c r="AJ62" s="877" t="e">
        <f t="shared" si="53"/>
        <v>#DIV/0!</v>
      </c>
      <c r="AK62" s="877" t="e">
        <f t="shared" si="53"/>
        <v>#DIV/0!</v>
      </c>
      <c r="AL62" s="877" t="e">
        <f t="shared" si="53"/>
        <v>#DIV/0!</v>
      </c>
      <c r="AM62" s="877" t="e">
        <f t="shared" si="53"/>
        <v>#DIV/0!</v>
      </c>
      <c r="AN62" s="877" t="e">
        <f t="shared" si="53"/>
        <v>#DIV/0!</v>
      </c>
      <c r="AO62" s="877" t="e">
        <f t="shared" si="53"/>
        <v>#DIV/0!</v>
      </c>
      <c r="AP62" s="877" t="e">
        <f t="shared" si="53"/>
        <v>#DIV/0!</v>
      </c>
    </row>
    <row r="63" spans="1:42" x14ac:dyDescent="0.25">
      <c r="A63" s="306" t="s">
        <v>565</v>
      </c>
      <c r="B63" s="324" t="s">
        <v>574</v>
      </c>
      <c r="C63" s="312">
        <v>4</v>
      </c>
      <c r="D63" s="859"/>
      <c r="E63" s="859"/>
      <c r="F63" s="856"/>
      <c r="G63" s="856"/>
      <c r="H63" s="856"/>
      <c r="I63" s="856"/>
      <c r="J63" s="856"/>
      <c r="K63" s="856"/>
      <c r="L63" s="856"/>
      <c r="M63" s="856"/>
      <c r="N63" s="856"/>
      <c r="O63" s="859"/>
      <c r="P63" s="859"/>
      <c r="Q63" s="859"/>
      <c r="R63" s="859"/>
      <c r="S63" s="859"/>
      <c r="T63" s="859"/>
      <c r="U63" s="859"/>
      <c r="V63" s="859"/>
      <c r="W63" s="859"/>
      <c r="X63" s="856"/>
      <c r="Y63" s="856"/>
      <c r="Z63" s="856"/>
      <c r="AA63" s="856"/>
      <c r="AB63" s="856"/>
      <c r="AC63" s="856"/>
      <c r="AD63" s="856"/>
      <c r="AE63" s="856"/>
      <c r="AF63" s="856"/>
      <c r="AG63" s="856"/>
      <c r="AH63" s="878"/>
      <c r="AI63" s="878"/>
      <c r="AJ63" s="878"/>
      <c r="AK63" s="878"/>
      <c r="AL63" s="878"/>
      <c r="AM63" s="878"/>
      <c r="AN63" s="878"/>
      <c r="AO63" s="878"/>
      <c r="AP63" s="878"/>
    </row>
    <row r="64" spans="1:42" x14ac:dyDescent="0.25">
      <c r="A64" s="306" t="s">
        <v>567</v>
      </c>
      <c r="B64" s="324" t="s">
        <v>619</v>
      </c>
      <c r="C64" s="312">
        <v>5</v>
      </c>
      <c r="D64" s="860"/>
      <c r="E64" s="860"/>
      <c r="F64" s="857"/>
      <c r="G64" s="857"/>
      <c r="H64" s="857"/>
      <c r="I64" s="857"/>
      <c r="J64" s="857"/>
      <c r="K64" s="857"/>
      <c r="L64" s="857"/>
      <c r="M64" s="857"/>
      <c r="N64" s="857"/>
      <c r="O64" s="860"/>
      <c r="P64" s="860"/>
      <c r="Q64" s="860"/>
      <c r="R64" s="860"/>
      <c r="S64" s="860"/>
      <c r="T64" s="860"/>
      <c r="U64" s="860"/>
      <c r="V64" s="860"/>
      <c r="W64" s="860"/>
      <c r="X64" s="857"/>
      <c r="Y64" s="857"/>
      <c r="Z64" s="857"/>
      <c r="AA64" s="857"/>
      <c r="AB64" s="857"/>
      <c r="AC64" s="857"/>
      <c r="AD64" s="857"/>
      <c r="AE64" s="857"/>
      <c r="AF64" s="857"/>
      <c r="AG64" s="857"/>
      <c r="AH64" s="879"/>
      <c r="AI64" s="879"/>
      <c r="AJ64" s="879"/>
      <c r="AK64" s="879"/>
      <c r="AL64" s="879"/>
      <c r="AM64" s="879"/>
      <c r="AN64" s="879"/>
      <c r="AO64" s="879"/>
      <c r="AP64" s="879"/>
    </row>
    <row r="65" spans="1:42" s="311" customFormat="1" ht="22.5" customHeight="1" x14ac:dyDescent="0.25">
      <c r="A65" s="313" t="s">
        <v>620</v>
      </c>
      <c r="B65" s="322" t="s">
        <v>621</v>
      </c>
      <c r="C65" s="318"/>
      <c r="D65" s="316"/>
      <c r="E65" s="316"/>
      <c r="F65" s="318"/>
      <c r="G65" s="318"/>
      <c r="H65" s="318"/>
      <c r="I65" s="318"/>
      <c r="J65" s="318"/>
      <c r="K65" s="318"/>
      <c r="L65" s="318"/>
      <c r="M65" s="318"/>
      <c r="N65" s="318"/>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row>
    <row r="66" spans="1:42" x14ac:dyDescent="0.25">
      <c r="A66" s="319" t="s">
        <v>622</v>
      </c>
      <c r="B66" s="323" t="s">
        <v>623</v>
      </c>
      <c r="C66" s="319"/>
      <c r="D66" s="858">
        <f>+C67+C68</f>
        <v>4</v>
      </c>
      <c r="E66" s="858">
        <v>1.75</v>
      </c>
      <c r="F66" s="855">
        <f>+$B$1*$E$66*F3</f>
        <v>175</v>
      </c>
      <c r="G66" s="855">
        <f t="shared" ref="G66:N66" si="54">+$B$1*$E$66*G3</f>
        <v>201.24999999999997</v>
      </c>
      <c r="H66" s="855">
        <f t="shared" si="54"/>
        <v>218.75</v>
      </c>
      <c r="I66" s="855">
        <f t="shared" si="54"/>
        <v>227.5</v>
      </c>
      <c r="J66" s="855">
        <f t="shared" si="54"/>
        <v>262.5</v>
      </c>
      <c r="K66" s="855">
        <f t="shared" si="54"/>
        <v>350</v>
      </c>
      <c r="L66" s="855">
        <f t="shared" si="54"/>
        <v>437.5</v>
      </c>
      <c r="M66" s="855">
        <f t="shared" si="54"/>
        <v>525</v>
      </c>
      <c r="N66" s="855">
        <f t="shared" si="54"/>
        <v>700</v>
      </c>
      <c r="O66" s="858"/>
      <c r="P66" s="858"/>
      <c r="Q66" s="858"/>
      <c r="R66" s="858"/>
      <c r="S66" s="858"/>
      <c r="T66" s="858"/>
      <c r="U66" s="858"/>
      <c r="V66" s="858"/>
      <c r="W66" s="858"/>
      <c r="X66" s="870">
        <f>+O66*$B$1*$E$66*F3</f>
        <v>0</v>
      </c>
      <c r="Y66" s="870">
        <f t="shared" ref="Y66:AF66" si="55">+P66*$B$1*$E$66*G3</f>
        <v>0</v>
      </c>
      <c r="Z66" s="870">
        <f t="shared" si="55"/>
        <v>0</v>
      </c>
      <c r="AA66" s="870">
        <f t="shared" si="55"/>
        <v>0</v>
      </c>
      <c r="AB66" s="870">
        <f t="shared" si="55"/>
        <v>0</v>
      </c>
      <c r="AC66" s="870">
        <f t="shared" si="55"/>
        <v>0</v>
      </c>
      <c r="AD66" s="870">
        <f t="shared" si="55"/>
        <v>0</v>
      </c>
      <c r="AE66" s="870">
        <f t="shared" si="55"/>
        <v>0</v>
      </c>
      <c r="AF66" s="870">
        <f t="shared" si="55"/>
        <v>0</v>
      </c>
      <c r="AG66" s="870">
        <f>SUM(X66:AF68)</f>
        <v>0</v>
      </c>
      <c r="AH66" s="877" t="e">
        <f>+F66-(F66*$AG$133)</f>
        <v>#DIV/0!</v>
      </c>
      <c r="AI66" s="877" t="e">
        <f t="shared" ref="AI66:AP66" si="56">+G66-(G66*$AG$133)</f>
        <v>#DIV/0!</v>
      </c>
      <c r="AJ66" s="877" t="e">
        <f t="shared" si="56"/>
        <v>#DIV/0!</v>
      </c>
      <c r="AK66" s="877" t="e">
        <f t="shared" si="56"/>
        <v>#DIV/0!</v>
      </c>
      <c r="AL66" s="877" t="e">
        <f t="shared" si="56"/>
        <v>#DIV/0!</v>
      </c>
      <c r="AM66" s="877" t="e">
        <f t="shared" si="56"/>
        <v>#DIV/0!</v>
      </c>
      <c r="AN66" s="877" t="e">
        <f t="shared" si="56"/>
        <v>#DIV/0!</v>
      </c>
      <c r="AO66" s="877" t="e">
        <f t="shared" si="56"/>
        <v>#DIV/0!</v>
      </c>
      <c r="AP66" s="877" t="e">
        <f t="shared" si="56"/>
        <v>#DIV/0!</v>
      </c>
    </row>
    <row r="67" spans="1:42" x14ac:dyDescent="0.25">
      <c r="A67" s="306" t="s">
        <v>565</v>
      </c>
      <c r="B67" s="324" t="s">
        <v>566</v>
      </c>
      <c r="C67" s="312">
        <v>1</v>
      </c>
      <c r="D67" s="859"/>
      <c r="E67" s="859"/>
      <c r="F67" s="856"/>
      <c r="G67" s="856"/>
      <c r="H67" s="856"/>
      <c r="I67" s="856"/>
      <c r="J67" s="856"/>
      <c r="K67" s="856"/>
      <c r="L67" s="856"/>
      <c r="M67" s="856"/>
      <c r="N67" s="856"/>
      <c r="O67" s="859"/>
      <c r="P67" s="859"/>
      <c r="Q67" s="859"/>
      <c r="R67" s="859"/>
      <c r="S67" s="859"/>
      <c r="T67" s="859"/>
      <c r="U67" s="859"/>
      <c r="V67" s="859"/>
      <c r="W67" s="859"/>
      <c r="X67" s="856"/>
      <c r="Y67" s="856"/>
      <c r="Z67" s="856"/>
      <c r="AA67" s="856"/>
      <c r="AB67" s="856"/>
      <c r="AC67" s="856"/>
      <c r="AD67" s="856"/>
      <c r="AE67" s="856"/>
      <c r="AF67" s="856"/>
      <c r="AG67" s="856"/>
      <c r="AH67" s="878"/>
      <c r="AI67" s="878"/>
      <c r="AJ67" s="878"/>
      <c r="AK67" s="878"/>
      <c r="AL67" s="878"/>
      <c r="AM67" s="878"/>
      <c r="AN67" s="878"/>
      <c r="AO67" s="878"/>
      <c r="AP67" s="878"/>
    </row>
    <row r="68" spans="1:42" x14ac:dyDescent="0.25">
      <c r="A68" s="306" t="s">
        <v>567</v>
      </c>
      <c r="B68" s="324" t="s">
        <v>570</v>
      </c>
      <c r="C68" s="312">
        <v>3</v>
      </c>
      <c r="D68" s="860"/>
      <c r="E68" s="860"/>
      <c r="F68" s="857"/>
      <c r="G68" s="857"/>
      <c r="H68" s="857"/>
      <c r="I68" s="857"/>
      <c r="J68" s="857"/>
      <c r="K68" s="857"/>
      <c r="L68" s="857"/>
      <c r="M68" s="857"/>
      <c r="N68" s="857"/>
      <c r="O68" s="860"/>
      <c r="P68" s="860"/>
      <c r="Q68" s="860"/>
      <c r="R68" s="860"/>
      <c r="S68" s="860"/>
      <c r="T68" s="860"/>
      <c r="U68" s="860"/>
      <c r="V68" s="860"/>
      <c r="W68" s="860"/>
      <c r="X68" s="857"/>
      <c r="Y68" s="857"/>
      <c r="Z68" s="857"/>
      <c r="AA68" s="857"/>
      <c r="AB68" s="857"/>
      <c r="AC68" s="857"/>
      <c r="AD68" s="857"/>
      <c r="AE68" s="857"/>
      <c r="AF68" s="857"/>
      <c r="AG68" s="857"/>
      <c r="AH68" s="879"/>
      <c r="AI68" s="879"/>
      <c r="AJ68" s="879"/>
      <c r="AK68" s="879"/>
      <c r="AL68" s="879"/>
      <c r="AM68" s="879"/>
      <c r="AN68" s="879"/>
      <c r="AO68" s="879"/>
      <c r="AP68" s="879"/>
    </row>
    <row r="69" spans="1:42" x14ac:dyDescent="0.25">
      <c r="A69" s="319" t="s">
        <v>624</v>
      </c>
      <c r="B69" s="323" t="s">
        <v>625</v>
      </c>
      <c r="C69" s="319"/>
      <c r="D69" s="858">
        <f>+C70+C71</f>
        <v>8</v>
      </c>
      <c r="E69" s="858">
        <v>2.75</v>
      </c>
      <c r="F69" s="855">
        <f>+$B$1*$E$69*F3</f>
        <v>275</v>
      </c>
      <c r="G69" s="855">
        <f t="shared" ref="G69:N69" si="57">+$B$1*$E$69*G3</f>
        <v>316.25</v>
      </c>
      <c r="H69" s="855">
        <f t="shared" si="57"/>
        <v>343.75</v>
      </c>
      <c r="I69" s="855">
        <f t="shared" si="57"/>
        <v>357.5</v>
      </c>
      <c r="J69" s="855">
        <f t="shared" si="57"/>
        <v>412.5</v>
      </c>
      <c r="K69" s="855">
        <f t="shared" si="57"/>
        <v>550</v>
      </c>
      <c r="L69" s="855">
        <f t="shared" si="57"/>
        <v>687.5</v>
      </c>
      <c r="M69" s="855">
        <f t="shared" si="57"/>
        <v>825</v>
      </c>
      <c r="N69" s="855">
        <f t="shared" si="57"/>
        <v>1100</v>
      </c>
      <c r="O69" s="858"/>
      <c r="P69" s="858"/>
      <c r="Q69" s="858"/>
      <c r="R69" s="858"/>
      <c r="S69" s="858"/>
      <c r="T69" s="858"/>
      <c r="U69" s="858"/>
      <c r="V69" s="858"/>
      <c r="W69" s="858"/>
      <c r="X69" s="870">
        <f>+O69*$B$1*$E$69*F3</f>
        <v>0</v>
      </c>
      <c r="Y69" s="870">
        <f t="shared" ref="Y69:AF69" si="58">+P69*$B$1*$E$69*G3</f>
        <v>0</v>
      </c>
      <c r="Z69" s="870">
        <f t="shared" si="58"/>
        <v>0</v>
      </c>
      <c r="AA69" s="870">
        <f t="shared" si="58"/>
        <v>0</v>
      </c>
      <c r="AB69" s="870">
        <f t="shared" si="58"/>
        <v>0</v>
      </c>
      <c r="AC69" s="870">
        <f t="shared" si="58"/>
        <v>0</v>
      </c>
      <c r="AD69" s="870">
        <f t="shared" si="58"/>
        <v>0</v>
      </c>
      <c r="AE69" s="870">
        <f t="shared" si="58"/>
        <v>0</v>
      </c>
      <c r="AF69" s="870">
        <f t="shared" si="58"/>
        <v>0</v>
      </c>
      <c r="AG69" s="870">
        <f>SUM(X69:AF71)</f>
        <v>0</v>
      </c>
      <c r="AH69" s="877" t="e">
        <f>+F69-(F69*$AG$133)</f>
        <v>#DIV/0!</v>
      </c>
      <c r="AI69" s="877" t="e">
        <f t="shared" ref="AI69:AP69" si="59">+G69-(G69*$AG$133)</f>
        <v>#DIV/0!</v>
      </c>
      <c r="AJ69" s="877" t="e">
        <f t="shared" si="59"/>
        <v>#DIV/0!</v>
      </c>
      <c r="AK69" s="877" t="e">
        <f t="shared" si="59"/>
        <v>#DIV/0!</v>
      </c>
      <c r="AL69" s="877" t="e">
        <f t="shared" si="59"/>
        <v>#DIV/0!</v>
      </c>
      <c r="AM69" s="877" t="e">
        <f t="shared" si="59"/>
        <v>#DIV/0!</v>
      </c>
      <c r="AN69" s="877" t="e">
        <f t="shared" si="59"/>
        <v>#DIV/0!</v>
      </c>
      <c r="AO69" s="877" t="e">
        <f t="shared" si="59"/>
        <v>#DIV/0!</v>
      </c>
      <c r="AP69" s="877" t="e">
        <f t="shared" si="59"/>
        <v>#DIV/0!</v>
      </c>
    </row>
    <row r="70" spans="1:42" x14ac:dyDescent="0.25">
      <c r="A70" s="306" t="s">
        <v>565</v>
      </c>
      <c r="B70" s="324" t="s">
        <v>574</v>
      </c>
      <c r="C70" s="312">
        <v>4</v>
      </c>
      <c r="D70" s="859"/>
      <c r="E70" s="859"/>
      <c r="F70" s="856"/>
      <c r="G70" s="856"/>
      <c r="H70" s="856"/>
      <c r="I70" s="856"/>
      <c r="J70" s="856"/>
      <c r="K70" s="856"/>
      <c r="L70" s="856"/>
      <c r="M70" s="856"/>
      <c r="N70" s="856"/>
      <c r="O70" s="859"/>
      <c r="P70" s="859"/>
      <c r="Q70" s="859"/>
      <c r="R70" s="859"/>
      <c r="S70" s="859"/>
      <c r="T70" s="859"/>
      <c r="U70" s="859"/>
      <c r="V70" s="859"/>
      <c r="W70" s="859"/>
      <c r="X70" s="856"/>
      <c r="Y70" s="856"/>
      <c r="Z70" s="856"/>
      <c r="AA70" s="856"/>
      <c r="AB70" s="856"/>
      <c r="AC70" s="856"/>
      <c r="AD70" s="856"/>
      <c r="AE70" s="856"/>
      <c r="AF70" s="856"/>
      <c r="AG70" s="856"/>
      <c r="AH70" s="878"/>
      <c r="AI70" s="878"/>
      <c r="AJ70" s="878"/>
      <c r="AK70" s="878"/>
      <c r="AL70" s="878"/>
      <c r="AM70" s="878"/>
      <c r="AN70" s="878"/>
      <c r="AO70" s="878"/>
      <c r="AP70" s="878"/>
    </row>
    <row r="71" spans="1:42" x14ac:dyDescent="0.25">
      <c r="A71" s="306" t="s">
        <v>567</v>
      </c>
      <c r="B71" s="324" t="s">
        <v>574</v>
      </c>
      <c r="C71" s="312">
        <v>4</v>
      </c>
      <c r="D71" s="860"/>
      <c r="E71" s="860"/>
      <c r="F71" s="857"/>
      <c r="G71" s="857"/>
      <c r="H71" s="857"/>
      <c r="I71" s="857"/>
      <c r="J71" s="857"/>
      <c r="K71" s="857"/>
      <c r="L71" s="857"/>
      <c r="M71" s="857"/>
      <c r="N71" s="857"/>
      <c r="O71" s="860"/>
      <c r="P71" s="860"/>
      <c r="Q71" s="860"/>
      <c r="R71" s="860"/>
      <c r="S71" s="860"/>
      <c r="T71" s="860"/>
      <c r="U71" s="860"/>
      <c r="V71" s="860"/>
      <c r="W71" s="860"/>
      <c r="X71" s="857"/>
      <c r="Y71" s="857"/>
      <c r="Z71" s="857"/>
      <c r="AA71" s="857"/>
      <c r="AB71" s="857"/>
      <c r="AC71" s="857"/>
      <c r="AD71" s="857"/>
      <c r="AE71" s="857"/>
      <c r="AF71" s="857"/>
      <c r="AG71" s="857"/>
      <c r="AH71" s="879"/>
      <c r="AI71" s="879"/>
      <c r="AJ71" s="879"/>
      <c r="AK71" s="879"/>
      <c r="AL71" s="879"/>
      <c r="AM71" s="879"/>
      <c r="AN71" s="879"/>
      <c r="AO71" s="879"/>
      <c r="AP71" s="879"/>
    </row>
    <row r="72" spans="1:42" s="311" customFormat="1" ht="22.5" customHeight="1" x14ac:dyDescent="0.25">
      <c r="A72" s="313" t="s">
        <v>626</v>
      </c>
      <c r="B72" s="322" t="s">
        <v>627</v>
      </c>
      <c r="C72" s="318"/>
      <c r="D72" s="316"/>
      <c r="E72" s="316"/>
      <c r="F72" s="318"/>
      <c r="G72" s="318"/>
      <c r="H72" s="318"/>
      <c r="I72" s="318"/>
      <c r="J72" s="318"/>
      <c r="K72" s="318"/>
      <c r="L72" s="318"/>
      <c r="M72" s="318"/>
      <c r="N72" s="318"/>
      <c r="O72" s="327"/>
      <c r="P72" s="327"/>
      <c r="Q72" s="327"/>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row>
    <row r="73" spans="1:42" x14ac:dyDescent="0.25">
      <c r="A73" s="319" t="s">
        <v>628</v>
      </c>
      <c r="B73" s="323" t="s">
        <v>629</v>
      </c>
      <c r="C73" s="319"/>
      <c r="D73" s="858">
        <f>+C74+C75</f>
        <v>4</v>
      </c>
      <c r="E73" s="858">
        <v>1.75</v>
      </c>
      <c r="F73" s="855">
        <f>+$B$1*$E$73*F3</f>
        <v>175</v>
      </c>
      <c r="G73" s="855">
        <f t="shared" ref="G73:N73" si="60">+$B$1*$E$73*G3</f>
        <v>201.24999999999997</v>
      </c>
      <c r="H73" s="855">
        <f t="shared" si="60"/>
        <v>218.75</v>
      </c>
      <c r="I73" s="855">
        <f t="shared" si="60"/>
        <v>227.5</v>
      </c>
      <c r="J73" s="855">
        <f t="shared" si="60"/>
        <v>262.5</v>
      </c>
      <c r="K73" s="855">
        <f t="shared" si="60"/>
        <v>350</v>
      </c>
      <c r="L73" s="855">
        <f t="shared" si="60"/>
        <v>437.5</v>
      </c>
      <c r="M73" s="855">
        <f t="shared" si="60"/>
        <v>525</v>
      </c>
      <c r="N73" s="855">
        <f t="shared" si="60"/>
        <v>700</v>
      </c>
      <c r="O73" s="858"/>
      <c r="P73" s="858"/>
      <c r="Q73" s="858"/>
      <c r="R73" s="858"/>
      <c r="S73" s="858"/>
      <c r="T73" s="858"/>
      <c r="U73" s="858"/>
      <c r="V73" s="858"/>
      <c r="W73" s="858"/>
      <c r="X73" s="870">
        <f>+O73*$B$1*$E$73*F3</f>
        <v>0</v>
      </c>
      <c r="Y73" s="870">
        <f t="shared" ref="Y73:AF73" si="61">+P73*$B$1*$E$73*G3</f>
        <v>0</v>
      </c>
      <c r="Z73" s="870">
        <f t="shared" si="61"/>
        <v>0</v>
      </c>
      <c r="AA73" s="870">
        <f t="shared" si="61"/>
        <v>0</v>
      </c>
      <c r="AB73" s="870">
        <f t="shared" si="61"/>
        <v>0</v>
      </c>
      <c r="AC73" s="870">
        <f t="shared" si="61"/>
        <v>0</v>
      </c>
      <c r="AD73" s="870">
        <f t="shared" si="61"/>
        <v>0</v>
      </c>
      <c r="AE73" s="870">
        <f t="shared" si="61"/>
        <v>0</v>
      </c>
      <c r="AF73" s="870">
        <f t="shared" si="61"/>
        <v>0</v>
      </c>
      <c r="AG73" s="870">
        <f>SUM(X73:AF75)</f>
        <v>0</v>
      </c>
      <c r="AH73" s="877" t="e">
        <f>+F73-(F73*$AG$133)</f>
        <v>#DIV/0!</v>
      </c>
      <c r="AI73" s="877" t="e">
        <f t="shared" ref="AI73:AP73" si="62">+G73-(G73*$AG$133)</f>
        <v>#DIV/0!</v>
      </c>
      <c r="AJ73" s="877" t="e">
        <f t="shared" si="62"/>
        <v>#DIV/0!</v>
      </c>
      <c r="AK73" s="877" t="e">
        <f t="shared" si="62"/>
        <v>#DIV/0!</v>
      </c>
      <c r="AL73" s="877" t="e">
        <f t="shared" si="62"/>
        <v>#DIV/0!</v>
      </c>
      <c r="AM73" s="877" t="e">
        <f t="shared" si="62"/>
        <v>#DIV/0!</v>
      </c>
      <c r="AN73" s="877" t="e">
        <f t="shared" si="62"/>
        <v>#DIV/0!</v>
      </c>
      <c r="AO73" s="877" t="e">
        <f t="shared" si="62"/>
        <v>#DIV/0!</v>
      </c>
      <c r="AP73" s="877" t="e">
        <f t="shared" si="62"/>
        <v>#DIV/0!</v>
      </c>
    </row>
    <row r="74" spans="1:42" x14ac:dyDescent="0.25">
      <c r="A74" s="306" t="s">
        <v>565</v>
      </c>
      <c r="B74" s="324" t="s">
        <v>566</v>
      </c>
      <c r="C74" s="312">
        <v>1</v>
      </c>
      <c r="D74" s="859"/>
      <c r="E74" s="859"/>
      <c r="F74" s="856"/>
      <c r="G74" s="856"/>
      <c r="H74" s="856"/>
      <c r="I74" s="856"/>
      <c r="J74" s="856"/>
      <c r="K74" s="856"/>
      <c r="L74" s="856"/>
      <c r="M74" s="856"/>
      <c r="N74" s="856"/>
      <c r="O74" s="859"/>
      <c r="P74" s="859"/>
      <c r="Q74" s="859"/>
      <c r="R74" s="859"/>
      <c r="S74" s="859"/>
      <c r="T74" s="859"/>
      <c r="U74" s="859"/>
      <c r="V74" s="859"/>
      <c r="W74" s="859"/>
      <c r="X74" s="856"/>
      <c r="Y74" s="856"/>
      <c r="Z74" s="856"/>
      <c r="AA74" s="856"/>
      <c r="AB74" s="856"/>
      <c r="AC74" s="856"/>
      <c r="AD74" s="856"/>
      <c r="AE74" s="856"/>
      <c r="AF74" s="856"/>
      <c r="AG74" s="856"/>
      <c r="AH74" s="878"/>
      <c r="AI74" s="878"/>
      <c r="AJ74" s="878"/>
      <c r="AK74" s="878"/>
      <c r="AL74" s="878"/>
      <c r="AM74" s="878"/>
      <c r="AN74" s="878"/>
      <c r="AO74" s="878"/>
      <c r="AP74" s="878"/>
    </row>
    <row r="75" spans="1:42" x14ac:dyDescent="0.25">
      <c r="A75" s="306" t="s">
        <v>567</v>
      </c>
      <c r="B75" s="324" t="s">
        <v>570</v>
      </c>
      <c r="C75" s="312">
        <v>3</v>
      </c>
      <c r="D75" s="860"/>
      <c r="E75" s="860"/>
      <c r="F75" s="857"/>
      <c r="G75" s="857"/>
      <c r="H75" s="857"/>
      <c r="I75" s="857"/>
      <c r="J75" s="857"/>
      <c r="K75" s="857"/>
      <c r="L75" s="857"/>
      <c r="M75" s="857"/>
      <c r="N75" s="857"/>
      <c r="O75" s="860"/>
      <c r="P75" s="860"/>
      <c r="Q75" s="860"/>
      <c r="R75" s="860"/>
      <c r="S75" s="860"/>
      <c r="T75" s="860"/>
      <c r="U75" s="860"/>
      <c r="V75" s="860"/>
      <c r="W75" s="860"/>
      <c r="X75" s="857"/>
      <c r="Y75" s="857"/>
      <c r="Z75" s="857"/>
      <c r="AA75" s="857"/>
      <c r="AB75" s="857"/>
      <c r="AC75" s="857"/>
      <c r="AD75" s="857"/>
      <c r="AE75" s="857"/>
      <c r="AF75" s="857"/>
      <c r="AG75" s="857"/>
      <c r="AH75" s="879"/>
      <c r="AI75" s="879"/>
      <c r="AJ75" s="879"/>
      <c r="AK75" s="879"/>
      <c r="AL75" s="879"/>
      <c r="AM75" s="879"/>
      <c r="AN75" s="879"/>
      <c r="AO75" s="879"/>
      <c r="AP75" s="879"/>
    </row>
    <row r="76" spans="1:42" x14ac:dyDescent="0.25">
      <c r="A76" s="319" t="s">
        <v>630</v>
      </c>
      <c r="B76" s="323" t="s">
        <v>631</v>
      </c>
      <c r="C76" s="319"/>
      <c r="D76" s="858">
        <f>+C77+C78</f>
        <v>2</v>
      </c>
      <c r="E76" s="858">
        <v>1.25</v>
      </c>
      <c r="F76" s="855">
        <f>+$B$1*$E$76*F3</f>
        <v>125</v>
      </c>
      <c r="G76" s="855">
        <f t="shared" ref="G76:N76" si="63">+$B$1*$E$76*G3</f>
        <v>143.75</v>
      </c>
      <c r="H76" s="855">
        <f t="shared" si="63"/>
        <v>156.25</v>
      </c>
      <c r="I76" s="855">
        <f t="shared" si="63"/>
        <v>162.5</v>
      </c>
      <c r="J76" s="855">
        <f t="shared" si="63"/>
        <v>187.5</v>
      </c>
      <c r="K76" s="855">
        <f t="shared" si="63"/>
        <v>250</v>
      </c>
      <c r="L76" s="855">
        <f t="shared" si="63"/>
        <v>312.5</v>
      </c>
      <c r="M76" s="855">
        <f t="shared" si="63"/>
        <v>375</v>
      </c>
      <c r="N76" s="855">
        <f t="shared" si="63"/>
        <v>500</v>
      </c>
      <c r="O76" s="858"/>
      <c r="P76" s="858"/>
      <c r="Q76" s="858"/>
      <c r="R76" s="858"/>
      <c r="S76" s="858"/>
      <c r="T76" s="858"/>
      <c r="U76" s="858"/>
      <c r="V76" s="858"/>
      <c r="W76" s="858"/>
      <c r="X76" s="870">
        <f>+O76*$B$1*$E$76*F3</f>
        <v>0</v>
      </c>
      <c r="Y76" s="870">
        <f t="shared" ref="Y76:AF76" si="64">+P76*$B$1*$E$76*G3</f>
        <v>0</v>
      </c>
      <c r="Z76" s="870">
        <f t="shared" si="64"/>
        <v>0</v>
      </c>
      <c r="AA76" s="870">
        <f t="shared" si="64"/>
        <v>0</v>
      </c>
      <c r="AB76" s="870">
        <f t="shared" si="64"/>
        <v>0</v>
      </c>
      <c r="AC76" s="870">
        <f t="shared" si="64"/>
        <v>0</v>
      </c>
      <c r="AD76" s="870">
        <f t="shared" si="64"/>
        <v>0</v>
      </c>
      <c r="AE76" s="870">
        <f t="shared" si="64"/>
        <v>0</v>
      </c>
      <c r="AF76" s="870">
        <f t="shared" si="64"/>
        <v>0</v>
      </c>
      <c r="AG76" s="870">
        <f>SUM(X76:AF78)</f>
        <v>0</v>
      </c>
      <c r="AH76" s="877" t="e">
        <f>+F76-(F76*$AG$133)</f>
        <v>#DIV/0!</v>
      </c>
      <c r="AI76" s="877" t="e">
        <f t="shared" ref="AI76:AP76" si="65">+G76-(G76*$AG$133)</f>
        <v>#DIV/0!</v>
      </c>
      <c r="AJ76" s="877" t="e">
        <f t="shared" si="65"/>
        <v>#DIV/0!</v>
      </c>
      <c r="AK76" s="877" t="e">
        <f t="shared" si="65"/>
        <v>#DIV/0!</v>
      </c>
      <c r="AL76" s="877" t="e">
        <f t="shared" si="65"/>
        <v>#DIV/0!</v>
      </c>
      <c r="AM76" s="877" t="e">
        <f t="shared" si="65"/>
        <v>#DIV/0!</v>
      </c>
      <c r="AN76" s="877" t="e">
        <f t="shared" si="65"/>
        <v>#DIV/0!</v>
      </c>
      <c r="AO76" s="877" t="e">
        <f t="shared" si="65"/>
        <v>#DIV/0!</v>
      </c>
      <c r="AP76" s="877" t="e">
        <f t="shared" si="65"/>
        <v>#DIV/0!</v>
      </c>
    </row>
    <row r="77" spans="1:42" x14ac:dyDescent="0.25">
      <c r="A77" s="306" t="s">
        <v>565</v>
      </c>
      <c r="B77" s="324" t="s">
        <v>566</v>
      </c>
      <c r="C77" s="312">
        <v>1</v>
      </c>
      <c r="D77" s="859"/>
      <c r="E77" s="859"/>
      <c r="F77" s="856"/>
      <c r="G77" s="856"/>
      <c r="H77" s="856"/>
      <c r="I77" s="856"/>
      <c r="J77" s="856"/>
      <c r="K77" s="856"/>
      <c r="L77" s="856"/>
      <c r="M77" s="856"/>
      <c r="N77" s="856"/>
      <c r="O77" s="859"/>
      <c r="P77" s="859"/>
      <c r="Q77" s="859"/>
      <c r="R77" s="859"/>
      <c r="S77" s="859"/>
      <c r="T77" s="859"/>
      <c r="U77" s="859"/>
      <c r="V77" s="859"/>
      <c r="W77" s="859"/>
      <c r="X77" s="856"/>
      <c r="Y77" s="856"/>
      <c r="Z77" s="856"/>
      <c r="AA77" s="856"/>
      <c r="AB77" s="856"/>
      <c r="AC77" s="856"/>
      <c r="AD77" s="856"/>
      <c r="AE77" s="856"/>
      <c r="AF77" s="856"/>
      <c r="AG77" s="856"/>
      <c r="AH77" s="878"/>
      <c r="AI77" s="878"/>
      <c r="AJ77" s="878"/>
      <c r="AK77" s="878"/>
      <c r="AL77" s="878"/>
      <c r="AM77" s="878"/>
      <c r="AN77" s="878"/>
      <c r="AO77" s="878"/>
      <c r="AP77" s="878"/>
    </row>
    <row r="78" spans="1:42" x14ac:dyDescent="0.25">
      <c r="A78" s="306" t="s">
        <v>567</v>
      </c>
      <c r="B78" s="324" t="s">
        <v>566</v>
      </c>
      <c r="C78" s="312">
        <v>1</v>
      </c>
      <c r="D78" s="860"/>
      <c r="E78" s="860"/>
      <c r="F78" s="857"/>
      <c r="G78" s="857"/>
      <c r="H78" s="857"/>
      <c r="I78" s="857"/>
      <c r="J78" s="857"/>
      <c r="K78" s="857"/>
      <c r="L78" s="857"/>
      <c r="M78" s="857"/>
      <c r="N78" s="857"/>
      <c r="O78" s="860"/>
      <c r="P78" s="860"/>
      <c r="Q78" s="860"/>
      <c r="R78" s="860"/>
      <c r="S78" s="860"/>
      <c r="T78" s="860"/>
      <c r="U78" s="860"/>
      <c r="V78" s="860"/>
      <c r="W78" s="860"/>
      <c r="X78" s="857"/>
      <c r="Y78" s="857"/>
      <c r="Z78" s="857"/>
      <c r="AA78" s="857"/>
      <c r="AB78" s="857"/>
      <c r="AC78" s="857"/>
      <c r="AD78" s="857"/>
      <c r="AE78" s="857"/>
      <c r="AF78" s="857"/>
      <c r="AG78" s="857"/>
      <c r="AH78" s="879"/>
      <c r="AI78" s="879"/>
      <c r="AJ78" s="879"/>
      <c r="AK78" s="879"/>
      <c r="AL78" s="879"/>
      <c r="AM78" s="879"/>
      <c r="AN78" s="879"/>
      <c r="AO78" s="879"/>
      <c r="AP78" s="879"/>
    </row>
    <row r="79" spans="1:42" s="311" customFormat="1" ht="22.5" customHeight="1" x14ac:dyDescent="0.25">
      <c r="A79" s="313" t="s">
        <v>632</v>
      </c>
      <c r="B79" s="322" t="s">
        <v>633</v>
      </c>
      <c r="C79" s="318"/>
      <c r="D79" s="316"/>
      <c r="E79" s="316"/>
      <c r="F79" s="318"/>
      <c r="G79" s="318"/>
      <c r="H79" s="318"/>
      <c r="I79" s="318"/>
      <c r="J79" s="318"/>
      <c r="K79" s="318"/>
      <c r="L79" s="318"/>
      <c r="M79" s="318"/>
      <c r="N79" s="318"/>
      <c r="O79" s="327"/>
      <c r="P79" s="327"/>
      <c r="Q79" s="327"/>
      <c r="R79" s="327"/>
      <c r="S79" s="327"/>
      <c r="T79" s="327"/>
      <c r="U79" s="327"/>
      <c r="V79" s="327"/>
      <c r="W79" s="327"/>
      <c r="X79" s="327"/>
      <c r="Y79" s="327"/>
      <c r="Z79" s="327"/>
      <c r="AA79" s="327"/>
      <c r="AB79" s="327"/>
      <c r="AC79" s="327"/>
      <c r="AD79" s="327"/>
      <c r="AE79" s="327"/>
      <c r="AF79" s="327"/>
      <c r="AG79" s="327"/>
      <c r="AH79" s="327"/>
      <c r="AI79" s="327"/>
      <c r="AJ79" s="327"/>
      <c r="AK79" s="327"/>
      <c r="AL79" s="327"/>
      <c r="AM79" s="327"/>
      <c r="AN79" s="327"/>
      <c r="AO79" s="327"/>
      <c r="AP79" s="327"/>
    </row>
    <row r="80" spans="1:42" x14ac:dyDescent="0.25">
      <c r="A80" s="319" t="s">
        <v>634</v>
      </c>
      <c r="B80" s="323" t="s">
        <v>635</v>
      </c>
      <c r="C80" s="319"/>
      <c r="D80" s="858">
        <f>+C81+C82</f>
        <v>4</v>
      </c>
      <c r="E80" s="858">
        <v>1.75</v>
      </c>
      <c r="F80" s="855">
        <f>+$B$1*$E$80*F3</f>
        <v>175</v>
      </c>
      <c r="G80" s="855">
        <f t="shared" ref="G80:N80" si="66">+$B$1*$E$80*G3</f>
        <v>201.24999999999997</v>
      </c>
      <c r="H80" s="855">
        <f t="shared" si="66"/>
        <v>218.75</v>
      </c>
      <c r="I80" s="855">
        <f t="shared" si="66"/>
        <v>227.5</v>
      </c>
      <c r="J80" s="855">
        <f t="shared" si="66"/>
        <v>262.5</v>
      </c>
      <c r="K80" s="855">
        <f t="shared" si="66"/>
        <v>350</v>
      </c>
      <c r="L80" s="855">
        <f t="shared" si="66"/>
        <v>437.5</v>
      </c>
      <c r="M80" s="855">
        <f t="shared" si="66"/>
        <v>525</v>
      </c>
      <c r="N80" s="855">
        <f t="shared" si="66"/>
        <v>700</v>
      </c>
      <c r="O80" s="858"/>
      <c r="P80" s="858"/>
      <c r="Q80" s="858"/>
      <c r="R80" s="858"/>
      <c r="S80" s="858"/>
      <c r="T80" s="858"/>
      <c r="U80" s="858"/>
      <c r="V80" s="858"/>
      <c r="W80" s="858"/>
      <c r="X80" s="870">
        <f>+O80*$B$1*$E$80*F3</f>
        <v>0</v>
      </c>
      <c r="Y80" s="870">
        <f t="shared" ref="Y80:AF80" si="67">+P80*$B$1*$E$80*G3</f>
        <v>0</v>
      </c>
      <c r="Z80" s="870">
        <f t="shared" si="67"/>
        <v>0</v>
      </c>
      <c r="AA80" s="870">
        <f t="shared" si="67"/>
        <v>0</v>
      </c>
      <c r="AB80" s="870">
        <f t="shared" si="67"/>
        <v>0</v>
      </c>
      <c r="AC80" s="870">
        <f t="shared" si="67"/>
        <v>0</v>
      </c>
      <c r="AD80" s="870">
        <f t="shared" si="67"/>
        <v>0</v>
      </c>
      <c r="AE80" s="870">
        <f t="shared" si="67"/>
        <v>0</v>
      </c>
      <c r="AF80" s="870">
        <f t="shared" si="67"/>
        <v>0</v>
      </c>
      <c r="AG80" s="870">
        <f>SUM(X80:AF82)</f>
        <v>0</v>
      </c>
      <c r="AH80" s="877" t="e">
        <f>+F80-(F80*$AG$133)</f>
        <v>#DIV/0!</v>
      </c>
      <c r="AI80" s="877" t="e">
        <f t="shared" ref="AI80:AP80" si="68">+G80-(G80*$AG$133)</f>
        <v>#DIV/0!</v>
      </c>
      <c r="AJ80" s="877" t="e">
        <f t="shared" si="68"/>
        <v>#DIV/0!</v>
      </c>
      <c r="AK80" s="877" t="e">
        <f t="shared" si="68"/>
        <v>#DIV/0!</v>
      </c>
      <c r="AL80" s="877" t="e">
        <f t="shared" si="68"/>
        <v>#DIV/0!</v>
      </c>
      <c r="AM80" s="877" t="e">
        <f t="shared" si="68"/>
        <v>#DIV/0!</v>
      </c>
      <c r="AN80" s="877" t="e">
        <f t="shared" si="68"/>
        <v>#DIV/0!</v>
      </c>
      <c r="AO80" s="877" t="e">
        <f t="shared" si="68"/>
        <v>#DIV/0!</v>
      </c>
      <c r="AP80" s="877" t="e">
        <f t="shared" si="68"/>
        <v>#DIV/0!</v>
      </c>
    </row>
    <row r="81" spans="1:42" x14ac:dyDescent="0.25">
      <c r="A81" s="306" t="s">
        <v>565</v>
      </c>
      <c r="B81" s="324" t="s">
        <v>566</v>
      </c>
      <c r="C81" s="312">
        <v>1</v>
      </c>
      <c r="D81" s="859"/>
      <c r="E81" s="859"/>
      <c r="F81" s="856"/>
      <c r="G81" s="856"/>
      <c r="H81" s="856"/>
      <c r="I81" s="856"/>
      <c r="J81" s="856"/>
      <c r="K81" s="856"/>
      <c r="L81" s="856"/>
      <c r="M81" s="856"/>
      <c r="N81" s="856"/>
      <c r="O81" s="859"/>
      <c r="P81" s="859"/>
      <c r="Q81" s="859"/>
      <c r="R81" s="859"/>
      <c r="S81" s="859"/>
      <c r="T81" s="859"/>
      <c r="U81" s="859"/>
      <c r="V81" s="859"/>
      <c r="W81" s="859"/>
      <c r="X81" s="856"/>
      <c r="Y81" s="856"/>
      <c r="Z81" s="856"/>
      <c r="AA81" s="856"/>
      <c r="AB81" s="856"/>
      <c r="AC81" s="856"/>
      <c r="AD81" s="856"/>
      <c r="AE81" s="856"/>
      <c r="AF81" s="856"/>
      <c r="AG81" s="856"/>
      <c r="AH81" s="878"/>
      <c r="AI81" s="878"/>
      <c r="AJ81" s="878"/>
      <c r="AK81" s="878"/>
      <c r="AL81" s="878"/>
      <c r="AM81" s="878"/>
      <c r="AN81" s="878"/>
      <c r="AO81" s="878"/>
      <c r="AP81" s="878"/>
    </row>
    <row r="82" spans="1:42" x14ac:dyDescent="0.25">
      <c r="A82" s="306" t="s">
        <v>567</v>
      </c>
      <c r="B82" s="324" t="s">
        <v>570</v>
      </c>
      <c r="C82" s="312">
        <v>3</v>
      </c>
      <c r="D82" s="860"/>
      <c r="E82" s="860"/>
      <c r="F82" s="857"/>
      <c r="G82" s="857"/>
      <c r="H82" s="857"/>
      <c r="I82" s="857"/>
      <c r="J82" s="857"/>
      <c r="K82" s="857"/>
      <c r="L82" s="857"/>
      <c r="M82" s="857"/>
      <c r="N82" s="857"/>
      <c r="O82" s="860"/>
      <c r="P82" s="860"/>
      <c r="Q82" s="860"/>
      <c r="R82" s="860"/>
      <c r="S82" s="860"/>
      <c r="T82" s="860"/>
      <c r="U82" s="860"/>
      <c r="V82" s="860"/>
      <c r="W82" s="860"/>
      <c r="X82" s="857"/>
      <c r="Y82" s="857"/>
      <c r="Z82" s="857"/>
      <c r="AA82" s="857"/>
      <c r="AB82" s="857"/>
      <c r="AC82" s="857"/>
      <c r="AD82" s="857"/>
      <c r="AE82" s="857"/>
      <c r="AF82" s="857"/>
      <c r="AG82" s="857"/>
      <c r="AH82" s="879"/>
      <c r="AI82" s="879"/>
      <c r="AJ82" s="879"/>
      <c r="AK82" s="879"/>
      <c r="AL82" s="879"/>
      <c r="AM82" s="879"/>
      <c r="AN82" s="879"/>
      <c r="AO82" s="879"/>
      <c r="AP82" s="879"/>
    </row>
    <row r="83" spans="1:42" s="311" customFormat="1" ht="22.5" customHeight="1" x14ac:dyDescent="0.25">
      <c r="A83" s="313" t="s">
        <v>636</v>
      </c>
      <c r="B83" s="322" t="s">
        <v>637</v>
      </c>
      <c r="C83" s="318"/>
      <c r="D83" s="316"/>
      <c r="E83" s="316"/>
      <c r="F83" s="318"/>
      <c r="G83" s="318"/>
      <c r="H83" s="318"/>
      <c r="I83" s="318"/>
      <c r="J83" s="318"/>
      <c r="K83" s="318"/>
      <c r="L83" s="318"/>
      <c r="M83" s="318"/>
      <c r="N83" s="318"/>
      <c r="O83" s="327"/>
      <c r="P83" s="327"/>
      <c r="Q83" s="327"/>
      <c r="R83" s="327"/>
      <c r="S83" s="327"/>
      <c r="T83" s="327"/>
      <c r="U83" s="327"/>
      <c r="V83" s="327"/>
      <c r="W83" s="327"/>
      <c r="X83" s="327"/>
      <c r="Y83" s="327"/>
      <c r="Z83" s="327"/>
      <c r="AA83" s="327"/>
      <c r="AB83" s="327"/>
      <c r="AC83" s="327"/>
      <c r="AD83" s="327"/>
      <c r="AE83" s="327"/>
      <c r="AF83" s="327"/>
      <c r="AG83" s="327"/>
      <c r="AH83" s="327"/>
      <c r="AI83" s="327"/>
      <c r="AJ83" s="327"/>
      <c r="AK83" s="327"/>
      <c r="AL83" s="327"/>
      <c r="AM83" s="327"/>
      <c r="AN83" s="327"/>
      <c r="AO83" s="327"/>
      <c r="AP83" s="327"/>
    </row>
    <row r="84" spans="1:42" x14ac:dyDescent="0.25">
      <c r="A84" s="319" t="s">
        <v>638</v>
      </c>
      <c r="B84" s="323" t="s">
        <v>639</v>
      </c>
      <c r="C84" s="319"/>
      <c r="D84" s="858">
        <f>+C85+C86</f>
        <v>4</v>
      </c>
      <c r="E84" s="858">
        <v>1.75</v>
      </c>
      <c r="F84" s="855">
        <f>+$B$1*$E$84*F3</f>
        <v>175</v>
      </c>
      <c r="G84" s="855">
        <f t="shared" ref="G84:N84" si="69">+$B$1*$E$84*G3</f>
        <v>201.24999999999997</v>
      </c>
      <c r="H84" s="855">
        <f t="shared" si="69"/>
        <v>218.75</v>
      </c>
      <c r="I84" s="855">
        <f t="shared" si="69"/>
        <v>227.5</v>
      </c>
      <c r="J84" s="855">
        <f t="shared" si="69"/>
        <v>262.5</v>
      </c>
      <c r="K84" s="855">
        <f t="shared" si="69"/>
        <v>350</v>
      </c>
      <c r="L84" s="855">
        <f t="shared" si="69"/>
        <v>437.5</v>
      </c>
      <c r="M84" s="855">
        <f t="shared" si="69"/>
        <v>525</v>
      </c>
      <c r="N84" s="855">
        <f t="shared" si="69"/>
        <v>700</v>
      </c>
      <c r="O84" s="858"/>
      <c r="P84" s="858"/>
      <c r="Q84" s="858"/>
      <c r="R84" s="858"/>
      <c r="S84" s="858"/>
      <c r="T84" s="858"/>
      <c r="U84" s="858"/>
      <c r="V84" s="858"/>
      <c r="W84" s="858"/>
      <c r="X84" s="870">
        <f>+O84*$B$1*$E$84*F3</f>
        <v>0</v>
      </c>
      <c r="Y84" s="870">
        <f t="shared" ref="Y84:AF84" si="70">+P84*$B$1*$E$84*G3</f>
        <v>0</v>
      </c>
      <c r="Z84" s="870">
        <f t="shared" si="70"/>
        <v>0</v>
      </c>
      <c r="AA84" s="870">
        <f t="shared" si="70"/>
        <v>0</v>
      </c>
      <c r="AB84" s="870">
        <f t="shared" si="70"/>
        <v>0</v>
      </c>
      <c r="AC84" s="870">
        <f t="shared" si="70"/>
        <v>0</v>
      </c>
      <c r="AD84" s="870">
        <f t="shared" si="70"/>
        <v>0</v>
      </c>
      <c r="AE84" s="870">
        <f t="shared" si="70"/>
        <v>0</v>
      </c>
      <c r="AF84" s="870">
        <f t="shared" si="70"/>
        <v>0</v>
      </c>
      <c r="AG84" s="870">
        <f>SUM(X84:AF86)</f>
        <v>0</v>
      </c>
      <c r="AH84" s="877" t="e">
        <f>+F84-(F84*$AG$133)</f>
        <v>#DIV/0!</v>
      </c>
      <c r="AI84" s="877" t="e">
        <f t="shared" ref="AI84:AP84" si="71">+G84-(G84*$AG$133)</f>
        <v>#DIV/0!</v>
      </c>
      <c r="AJ84" s="877" t="e">
        <f t="shared" si="71"/>
        <v>#DIV/0!</v>
      </c>
      <c r="AK84" s="877" t="e">
        <f t="shared" si="71"/>
        <v>#DIV/0!</v>
      </c>
      <c r="AL84" s="877" t="e">
        <f t="shared" si="71"/>
        <v>#DIV/0!</v>
      </c>
      <c r="AM84" s="877" t="e">
        <f t="shared" si="71"/>
        <v>#DIV/0!</v>
      </c>
      <c r="AN84" s="877" t="e">
        <f t="shared" si="71"/>
        <v>#DIV/0!</v>
      </c>
      <c r="AO84" s="877" t="e">
        <f t="shared" si="71"/>
        <v>#DIV/0!</v>
      </c>
      <c r="AP84" s="877" t="e">
        <f t="shared" si="71"/>
        <v>#DIV/0!</v>
      </c>
    </row>
    <row r="85" spans="1:42" x14ac:dyDescent="0.25">
      <c r="A85" s="306" t="s">
        <v>565</v>
      </c>
      <c r="B85" s="324" t="s">
        <v>590</v>
      </c>
      <c r="C85" s="312">
        <v>0</v>
      </c>
      <c r="D85" s="859"/>
      <c r="E85" s="859"/>
      <c r="F85" s="856"/>
      <c r="G85" s="856"/>
      <c r="H85" s="856"/>
      <c r="I85" s="856"/>
      <c r="J85" s="856"/>
      <c r="K85" s="856"/>
      <c r="L85" s="856"/>
      <c r="M85" s="856"/>
      <c r="N85" s="856"/>
      <c r="O85" s="859"/>
      <c r="P85" s="859"/>
      <c r="Q85" s="859"/>
      <c r="R85" s="859"/>
      <c r="S85" s="859"/>
      <c r="T85" s="859"/>
      <c r="U85" s="859"/>
      <c r="V85" s="859"/>
      <c r="W85" s="859"/>
      <c r="X85" s="856"/>
      <c r="Y85" s="856"/>
      <c r="Z85" s="856"/>
      <c r="AA85" s="856"/>
      <c r="AB85" s="856"/>
      <c r="AC85" s="856"/>
      <c r="AD85" s="856"/>
      <c r="AE85" s="856"/>
      <c r="AF85" s="856"/>
      <c r="AG85" s="856"/>
      <c r="AH85" s="878"/>
      <c r="AI85" s="878"/>
      <c r="AJ85" s="878"/>
      <c r="AK85" s="878"/>
      <c r="AL85" s="878"/>
      <c r="AM85" s="878"/>
      <c r="AN85" s="878"/>
      <c r="AO85" s="878"/>
      <c r="AP85" s="878"/>
    </row>
    <row r="86" spans="1:42" x14ac:dyDescent="0.25">
      <c r="A86" s="306" t="s">
        <v>567</v>
      </c>
      <c r="B86" s="324" t="s">
        <v>574</v>
      </c>
      <c r="C86" s="312">
        <v>4</v>
      </c>
      <c r="D86" s="860"/>
      <c r="E86" s="860"/>
      <c r="F86" s="857"/>
      <c r="G86" s="857"/>
      <c r="H86" s="857"/>
      <c r="I86" s="857"/>
      <c r="J86" s="857"/>
      <c r="K86" s="857"/>
      <c r="L86" s="857"/>
      <c r="M86" s="857"/>
      <c r="N86" s="857"/>
      <c r="O86" s="860"/>
      <c r="P86" s="860"/>
      <c r="Q86" s="860"/>
      <c r="R86" s="860"/>
      <c r="S86" s="860"/>
      <c r="T86" s="860"/>
      <c r="U86" s="860"/>
      <c r="V86" s="860"/>
      <c r="W86" s="860"/>
      <c r="X86" s="857"/>
      <c r="Y86" s="857"/>
      <c r="Z86" s="857"/>
      <c r="AA86" s="857"/>
      <c r="AB86" s="857"/>
      <c r="AC86" s="857"/>
      <c r="AD86" s="857"/>
      <c r="AE86" s="857"/>
      <c r="AF86" s="857"/>
      <c r="AG86" s="857"/>
      <c r="AH86" s="879"/>
      <c r="AI86" s="879"/>
      <c r="AJ86" s="879"/>
      <c r="AK86" s="879"/>
      <c r="AL86" s="879"/>
      <c r="AM86" s="879"/>
      <c r="AN86" s="879"/>
      <c r="AO86" s="879"/>
      <c r="AP86" s="879"/>
    </row>
    <row r="87" spans="1:42" s="311" customFormat="1" ht="22.5" customHeight="1" x14ac:dyDescent="0.25">
      <c r="A87" s="313" t="s">
        <v>640</v>
      </c>
      <c r="B87" s="322" t="s">
        <v>641</v>
      </c>
      <c r="C87" s="318"/>
      <c r="D87" s="316"/>
      <c r="E87" s="316"/>
      <c r="F87" s="318"/>
      <c r="G87" s="318"/>
      <c r="H87" s="318"/>
      <c r="I87" s="318"/>
      <c r="J87" s="318"/>
      <c r="K87" s="318"/>
      <c r="L87" s="318"/>
      <c r="M87" s="318"/>
      <c r="N87" s="318"/>
      <c r="O87" s="327"/>
      <c r="P87" s="327"/>
      <c r="Q87" s="327"/>
      <c r="R87" s="327"/>
      <c r="S87" s="327"/>
      <c r="T87" s="327"/>
      <c r="U87" s="327"/>
      <c r="V87" s="327"/>
      <c r="W87" s="327"/>
      <c r="X87" s="327"/>
      <c r="Y87" s="327"/>
      <c r="Z87" s="327"/>
      <c r="AA87" s="327"/>
      <c r="AB87" s="327"/>
      <c r="AC87" s="327"/>
      <c r="AD87" s="327"/>
      <c r="AE87" s="327"/>
      <c r="AF87" s="327"/>
      <c r="AG87" s="327"/>
      <c r="AH87" s="327"/>
      <c r="AI87" s="327"/>
      <c r="AJ87" s="327"/>
      <c r="AK87" s="327"/>
      <c r="AL87" s="327"/>
      <c r="AM87" s="327"/>
      <c r="AN87" s="327"/>
      <c r="AO87" s="327"/>
      <c r="AP87" s="327"/>
    </row>
    <row r="88" spans="1:42" x14ac:dyDescent="0.25">
      <c r="A88" s="319" t="s">
        <v>642</v>
      </c>
      <c r="B88" s="323" t="s">
        <v>643</v>
      </c>
      <c r="C88" s="319"/>
      <c r="D88" s="858">
        <f>+C89+C90</f>
        <v>5</v>
      </c>
      <c r="E88" s="858">
        <v>2</v>
      </c>
      <c r="F88" s="855">
        <f>+$B$1*$E$88*F3</f>
        <v>200</v>
      </c>
      <c r="G88" s="855">
        <f t="shared" ref="G88:N88" si="72">+$B$1*$E$88*G3</f>
        <v>229.99999999999997</v>
      </c>
      <c r="H88" s="855">
        <f t="shared" si="72"/>
        <v>250</v>
      </c>
      <c r="I88" s="855">
        <f t="shared" si="72"/>
        <v>260</v>
      </c>
      <c r="J88" s="855">
        <f t="shared" si="72"/>
        <v>300</v>
      </c>
      <c r="K88" s="855">
        <f t="shared" si="72"/>
        <v>400</v>
      </c>
      <c r="L88" s="855">
        <f t="shared" si="72"/>
        <v>500</v>
      </c>
      <c r="M88" s="855">
        <f t="shared" si="72"/>
        <v>600</v>
      </c>
      <c r="N88" s="855">
        <f t="shared" si="72"/>
        <v>800</v>
      </c>
      <c r="O88" s="858"/>
      <c r="P88" s="858"/>
      <c r="Q88" s="858"/>
      <c r="R88" s="858"/>
      <c r="S88" s="858"/>
      <c r="T88" s="858"/>
      <c r="U88" s="858"/>
      <c r="V88" s="858"/>
      <c r="W88" s="858"/>
      <c r="X88" s="870">
        <f>+O88*$B$1*E88*$F$3</f>
        <v>0</v>
      </c>
      <c r="Y88" s="870">
        <f t="shared" ref="Y88:AF88" si="73">+P88*$B$1*$E$88*G3</f>
        <v>0</v>
      </c>
      <c r="Z88" s="870">
        <f t="shared" si="73"/>
        <v>0</v>
      </c>
      <c r="AA88" s="870">
        <f t="shared" si="73"/>
        <v>0</v>
      </c>
      <c r="AB88" s="870">
        <f t="shared" si="73"/>
        <v>0</v>
      </c>
      <c r="AC88" s="870">
        <f t="shared" si="73"/>
        <v>0</v>
      </c>
      <c r="AD88" s="870">
        <f t="shared" si="73"/>
        <v>0</v>
      </c>
      <c r="AE88" s="870">
        <f t="shared" si="73"/>
        <v>0</v>
      </c>
      <c r="AF88" s="870">
        <f t="shared" si="73"/>
        <v>0</v>
      </c>
      <c r="AG88" s="870">
        <f>SUM(X88:AF90)</f>
        <v>0</v>
      </c>
      <c r="AH88" s="877" t="e">
        <f>+F88-(F88*$AG$133)</f>
        <v>#DIV/0!</v>
      </c>
      <c r="AI88" s="877" t="e">
        <f t="shared" ref="AI88:AP88" si="74">+G88-(G88*$AG$133)</f>
        <v>#DIV/0!</v>
      </c>
      <c r="AJ88" s="877" t="e">
        <f t="shared" si="74"/>
        <v>#DIV/0!</v>
      </c>
      <c r="AK88" s="877" t="e">
        <f t="shared" si="74"/>
        <v>#DIV/0!</v>
      </c>
      <c r="AL88" s="877" t="e">
        <f t="shared" si="74"/>
        <v>#DIV/0!</v>
      </c>
      <c r="AM88" s="877" t="e">
        <f t="shared" si="74"/>
        <v>#DIV/0!</v>
      </c>
      <c r="AN88" s="877" t="e">
        <f t="shared" si="74"/>
        <v>#DIV/0!</v>
      </c>
      <c r="AO88" s="877" t="e">
        <f t="shared" si="74"/>
        <v>#DIV/0!</v>
      </c>
      <c r="AP88" s="877" t="e">
        <f t="shared" si="74"/>
        <v>#DIV/0!</v>
      </c>
    </row>
    <row r="89" spans="1:42" x14ac:dyDescent="0.25">
      <c r="A89" s="306" t="s">
        <v>565</v>
      </c>
      <c r="B89" s="324" t="s">
        <v>566</v>
      </c>
      <c r="C89" s="312">
        <v>1</v>
      </c>
      <c r="D89" s="859"/>
      <c r="E89" s="859"/>
      <c r="F89" s="856"/>
      <c r="G89" s="856"/>
      <c r="H89" s="856"/>
      <c r="I89" s="856"/>
      <c r="J89" s="856"/>
      <c r="K89" s="856"/>
      <c r="L89" s="856"/>
      <c r="M89" s="856"/>
      <c r="N89" s="856"/>
      <c r="O89" s="859"/>
      <c r="P89" s="859"/>
      <c r="Q89" s="859"/>
      <c r="R89" s="859"/>
      <c r="S89" s="859"/>
      <c r="T89" s="859"/>
      <c r="U89" s="859"/>
      <c r="V89" s="859"/>
      <c r="W89" s="859"/>
      <c r="X89" s="856"/>
      <c r="Y89" s="856"/>
      <c r="Z89" s="856"/>
      <c r="AA89" s="856"/>
      <c r="AB89" s="856"/>
      <c r="AC89" s="856"/>
      <c r="AD89" s="856"/>
      <c r="AE89" s="856"/>
      <c r="AF89" s="856"/>
      <c r="AG89" s="856"/>
      <c r="AH89" s="878"/>
      <c r="AI89" s="878"/>
      <c r="AJ89" s="878"/>
      <c r="AK89" s="878"/>
      <c r="AL89" s="878"/>
      <c r="AM89" s="878"/>
      <c r="AN89" s="878"/>
      <c r="AO89" s="878"/>
      <c r="AP89" s="878"/>
    </row>
    <row r="90" spans="1:42" x14ac:dyDescent="0.25">
      <c r="A90" s="306" t="s">
        <v>567</v>
      </c>
      <c r="B90" s="324" t="s">
        <v>574</v>
      </c>
      <c r="C90" s="312">
        <v>4</v>
      </c>
      <c r="D90" s="860"/>
      <c r="E90" s="860"/>
      <c r="F90" s="857"/>
      <c r="G90" s="857"/>
      <c r="H90" s="857"/>
      <c r="I90" s="857"/>
      <c r="J90" s="857"/>
      <c r="K90" s="857"/>
      <c r="L90" s="857"/>
      <c r="M90" s="857"/>
      <c r="N90" s="857"/>
      <c r="O90" s="860"/>
      <c r="P90" s="860"/>
      <c r="Q90" s="860"/>
      <c r="R90" s="860"/>
      <c r="S90" s="860"/>
      <c r="T90" s="860"/>
      <c r="U90" s="860"/>
      <c r="V90" s="860"/>
      <c r="W90" s="860"/>
      <c r="X90" s="857"/>
      <c r="Y90" s="857"/>
      <c r="Z90" s="857"/>
      <c r="AA90" s="857"/>
      <c r="AB90" s="857"/>
      <c r="AC90" s="857"/>
      <c r="AD90" s="857"/>
      <c r="AE90" s="857"/>
      <c r="AF90" s="857"/>
      <c r="AG90" s="857"/>
      <c r="AH90" s="879"/>
      <c r="AI90" s="879"/>
      <c r="AJ90" s="879"/>
      <c r="AK90" s="879"/>
      <c r="AL90" s="879"/>
      <c r="AM90" s="879"/>
      <c r="AN90" s="879"/>
      <c r="AO90" s="879"/>
      <c r="AP90" s="879"/>
    </row>
    <row r="91" spans="1:42" x14ac:dyDescent="0.25">
      <c r="A91" s="319" t="s">
        <v>644</v>
      </c>
      <c r="B91" s="323" t="s">
        <v>645</v>
      </c>
      <c r="C91" s="320"/>
      <c r="D91" s="858">
        <f>+C92+C93</f>
        <v>8</v>
      </c>
      <c r="E91" s="858">
        <v>2.75</v>
      </c>
      <c r="F91" s="855">
        <f>+$B$1*$E$91*F3</f>
        <v>275</v>
      </c>
      <c r="G91" s="855">
        <f t="shared" ref="G91:N91" si="75">+$B$1*$E$91*G3</f>
        <v>316.25</v>
      </c>
      <c r="H91" s="855">
        <f t="shared" si="75"/>
        <v>343.75</v>
      </c>
      <c r="I91" s="855">
        <f t="shared" si="75"/>
        <v>357.5</v>
      </c>
      <c r="J91" s="855">
        <f t="shared" si="75"/>
        <v>412.5</v>
      </c>
      <c r="K91" s="855">
        <f t="shared" si="75"/>
        <v>550</v>
      </c>
      <c r="L91" s="855">
        <f t="shared" si="75"/>
        <v>687.5</v>
      </c>
      <c r="M91" s="855">
        <f t="shared" si="75"/>
        <v>825</v>
      </c>
      <c r="N91" s="855">
        <f t="shared" si="75"/>
        <v>1100</v>
      </c>
      <c r="O91" s="858"/>
      <c r="P91" s="858"/>
      <c r="Q91" s="858"/>
      <c r="R91" s="858"/>
      <c r="S91" s="858"/>
      <c r="T91" s="858"/>
      <c r="U91" s="858"/>
      <c r="V91" s="858"/>
      <c r="W91" s="858"/>
      <c r="X91" s="870">
        <f>+O91*$B$1*$E$91*F3</f>
        <v>0</v>
      </c>
      <c r="Y91" s="870">
        <f t="shared" ref="Y91:AF91" si="76">+P91*$B$1*$E$91*G3</f>
        <v>0</v>
      </c>
      <c r="Z91" s="870">
        <f t="shared" si="76"/>
        <v>0</v>
      </c>
      <c r="AA91" s="870">
        <f t="shared" si="76"/>
        <v>0</v>
      </c>
      <c r="AB91" s="870">
        <f t="shared" si="76"/>
        <v>0</v>
      </c>
      <c r="AC91" s="870">
        <f t="shared" si="76"/>
        <v>0</v>
      </c>
      <c r="AD91" s="870">
        <f t="shared" si="76"/>
        <v>0</v>
      </c>
      <c r="AE91" s="870">
        <f t="shared" si="76"/>
        <v>0</v>
      </c>
      <c r="AF91" s="870">
        <f t="shared" si="76"/>
        <v>0</v>
      </c>
      <c r="AG91" s="870">
        <f>SUM(X91:AF93)</f>
        <v>0</v>
      </c>
      <c r="AH91" s="877" t="e">
        <f>+F91-(F91*$AG$133)</f>
        <v>#DIV/0!</v>
      </c>
      <c r="AI91" s="877" t="e">
        <f t="shared" ref="AI91:AP91" si="77">+G91-(G91*$AG$133)</f>
        <v>#DIV/0!</v>
      </c>
      <c r="AJ91" s="877" t="e">
        <f t="shared" si="77"/>
        <v>#DIV/0!</v>
      </c>
      <c r="AK91" s="877" t="e">
        <f t="shared" si="77"/>
        <v>#DIV/0!</v>
      </c>
      <c r="AL91" s="877" t="e">
        <f t="shared" si="77"/>
        <v>#DIV/0!</v>
      </c>
      <c r="AM91" s="877" t="e">
        <f t="shared" si="77"/>
        <v>#DIV/0!</v>
      </c>
      <c r="AN91" s="877" t="e">
        <f t="shared" si="77"/>
        <v>#DIV/0!</v>
      </c>
      <c r="AO91" s="877" t="e">
        <f t="shared" si="77"/>
        <v>#DIV/0!</v>
      </c>
      <c r="AP91" s="877" t="e">
        <f t="shared" si="77"/>
        <v>#DIV/0!</v>
      </c>
    </row>
    <row r="92" spans="1:42" x14ac:dyDescent="0.25">
      <c r="A92" s="306" t="s">
        <v>565</v>
      </c>
      <c r="B92" s="324" t="s">
        <v>570</v>
      </c>
      <c r="C92" s="312">
        <v>3</v>
      </c>
      <c r="D92" s="859"/>
      <c r="E92" s="859"/>
      <c r="F92" s="856"/>
      <c r="G92" s="856"/>
      <c r="H92" s="856"/>
      <c r="I92" s="856"/>
      <c r="J92" s="856"/>
      <c r="K92" s="856"/>
      <c r="L92" s="856"/>
      <c r="M92" s="856"/>
      <c r="N92" s="856"/>
      <c r="O92" s="859"/>
      <c r="P92" s="859"/>
      <c r="Q92" s="859"/>
      <c r="R92" s="859"/>
      <c r="S92" s="859"/>
      <c r="T92" s="859"/>
      <c r="U92" s="859"/>
      <c r="V92" s="859"/>
      <c r="W92" s="859"/>
      <c r="X92" s="856"/>
      <c r="Y92" s="856"/>
      <c r="Z92" s="856"/>
      <c r="AA92" s="856"/>
      <c r="AB92" s="856"/>
      <c r="AC92" s="856"/>
      <c r="AD92" s="856"/>
      <c r="AE92" s="856"/>
      <c r="AF92" s="856"/>
      <c r="AG92" s="856"/>
      <c r="AH92" s="878"/>
      <c r="AI92" s="878"/>
      <c r="AJ92" s="878"/>
      <c r="AK92" s="878"/>
      <c r="AL92" s="878"/>
      <c r="AM92" s="878"/>
      <c r="AN92" s="878"/>
      <c r="AO92" s="878"/>
      <c r="AP92" s="878"/>
    </row>
    <row r="93" spans="1:42" x14ac:dyDescent="0.25">
      <c r="A93" s="306" t="s">
        <v>567</v>
      </c>
      <c r="B93" s="324" t="s">
        <v>619</v>
      </c>
      <c r="C93" s="312">
        <v>5</v>
      </c>
      <c r="D93" s="860"/>
      <c r="E93" s="860"/>
      <c r="F93" s="857"/>
      <c r="G93" s="857"/>
      <c r="H93" s="857"/>
      <c r="I93" s="857"/>
      <c r="J93" s="857"/>
      <c r="K93" s="857"/>
      <c r="L93" s="857"/>
      <c r="M93" s="857"/>
      <c r="N93" s="857"/>
      <c r="O93" s="860"/>
      <c r="P93" s="860"/>
      <c r="Q93" s="860"/>
      <c r="R93" s="860"/>
      <c r="S93" s="860"/>
      <c r="T93" s="860"/>
      <c r="U93" s="860"/>
      <c r="V93" s="860"/>
      <c r="W93" s="860"/>
      <c r="X93" s="857"/>
      <c r="Y93" s="857"/>
      <c r="Z93" s="857"/>
      <c r="AA93" s="857"/>
      <c r="AB93" s="857"/>
      <c r="AC93" s="857"/>
      <c r="AD93" s="857"/>
      <c r="AE93" s="857"/>
      <c r="AF93" s="857"/>
      <c r="AG93" s="857"/>
      <c r="AH93" s="879"/>
      <c r="AI93" s="879"/>
      <c r="AJ93" s="879"/>
      <c r="AK93" s="879"/>
      <c r="AL93" s="879"/>
      <c r="AM93" s="879"/>
      <c r="AN93" s="879"/>
      <c r="AO93" s="879"/>
      <c r="AP93" s="879"/>
    </row>
    <row r="94" spans="1:42" s="311" customFormat="1" ht="22.5" customHeight="1" x14ac:dyDescent="0.25">
      <c r="A94" s="313" t="s">
        <v>646</v>
      </c>
      <c r="B94" s="322" t="s">
        <v>647</v>
      </c>
      <c r="C94" s="318"/>
      <c r="D94" s="316"/>
      <c r="E94" s="316"/>
      <c r="F94" s="318"/>
      <c r="G94" s="318"/>
      <c r="H94" s="318"/>
      <c r="I94" s="318"/>
      <c r="J94" s="318"/>
      <c r="K94" s="318"/>
      <c r="L94" s="318"/>
      <c r="M94" s="318"/>
      <c r="N94" s="318"/>
      <c r="O94" s="327"/>
      <c r="P94" s="327"/>
      <c r="Q94" s="327"/>
      <c r="R94" s="327"/>
      <c r="S94" s="327"/>
      <c r="T94" s="327"/>
      <c r="U94" s="327"/>
      <c r="V94" s="327"/>
      <c r="W94" s="327"/>
      <c r="X94" s="327"/>
      <c r="Y94" s="327"/>
      <c r="Z94" s="327"/>
      <c r="AA94" s="327"/>
      <c r="AB94" s="327"/>
      <c r="AC94" s="327"/>
      <c r="AD94" s="327"/>
      <c r="AE94" s="327"/>
      <c r="AF94" s="327"/>
      <c r="AG94" s="327"/>
      <c r="AH94" s="327"/>
      <c r="AI94" s="327"/>
      <c r="AJ94" s="327"/>
      <c r="AK94" s="327"/>
      <c r="AL94" s="327"/>
      <c r="AM94" s="327"/>
      <c r="AN94" s="327"/>
      <c r="AO94" s="327"/>
      <c r="AP94" s="327"/>
    </row>
    <row r="95" spans="1:42" x14ac:dyDescent="0.25">
      <c r="A95" s="319" t="s">
        <v>648</v>
      </c>
      <c r="B95" s="323" t="s">
        <v>649</v>
      </c>
      <c r="C95" s="319"/>
      <c r="D95" s="858">
        <f>+C96+C97</f>
        <v>2</v>
      </c>
      <c r="E95" s="858">
        <v>1.25</v>
      </c>
      <c r="F95" s="855">
        <f>+$B$1*$E$95*F3</f>
        <v>125</v>
      </c>
      <c r="G95" s="855">
        <f t="shared" ref="G95:N95" si="78">+$B$1*$E$95*G3</f>
        <v>143.75</v>
      </c>
      <c r="H95" s="855">
        <f t="shared" si="78"/>
        <v>156.25</v>
      </c>
      <c r="I95" s="855">
        <f t="shared" si="78"/>
        <v>162.5</v>
      </c>
      <c r="J95" s="855">
        <f t="shared" si="78"/>
        <v>187.5</v>
      </c>
      <c r="K95" s="855">
        <f t="shared" si="78"/>
        <v>250</v>
      </c>
      <c r="L95" s="855">
        <f t="shared" si="78"/>
        <v>312.5</v>
      </c>
      <c r="M95" s="855">
        <f t="shared" si="78"/>
        <v>375</v>
      </c>
      <c r="N95" s="855">
        <f t="shared" si="78"/>
        <v>500</v>
      </c>
      <c r="O95" s="858"/>
      <c r="P95" s="858"/>
      <c r="Q95" s="858"/>
      <c r="R95" s="858"/>
      <c r="S95" s="858"/>
      <c r="T95" s="858"/>
      <c r="U95" s="858"/>
      <c r="V95" s="858"/>
      <c r="W95" s="858"/>
      <c r="X95" s="870">
        <f>+O95*$B$1*$E$95*F3</f>
        <v>0</v>
      </c>
      <c r="Y95" s="870">
        <f t="shared" ref="Y95:AF95" si="79">+P95*$B$1*$E$95*G3</f>
        <v>0</v>
      </c>
      <c r="Z95" s="870">
        <f t="shared" si="79"/>
        <v>0</v>
      </c>
      <c r="AA95" s="870">
        <f t="shared" si="79"/>
        <v>0</v>
      </c>
      <c r="AB95" s="870">
        <f t="shared" si="79"/>
        <v>0</v>
      </c>
      <c r="AC95" s="870">
        <f t="shared" si="79"/>
        <v>0</v>
      </c>
      <c r="AD95" s="870">
        <f t="shared" si="79"/>
        <v>0</v>
      </c>
      <c r="AE95" s="870">
        <f t="shared" si="79"/>
        <v>0</v>
      </c>
      <c r="AF95" s="870">
        <f t="shared" si="79"/>
        <v>0</v>
      </c>
      <c r="AG95" s="870">
        <f>SUM(X95:AF97)</f>
        <v>0</v>
      </c>
      <c r="AH95" s="877" t="e">
        <f>+F95-(F95*$AG$133)</f>
        <v>#DIV/0!</v>
      </c>
      <c r="AI95" s="877" t="e">
        <f t="shared" ref="AI95:AP95" si="80">+G95-(G95*$AG$133)</f>
        <v>#DIV/0!</v>
      </c>
      <c r="AJ95" s="877" t="e">
        <f t="shared" si="80"/>
        <v>#DIV/0!</v>
      </c>
      <c r="AK95" s="877" t="e">
        <f t="shared" si="80"/>
        <v>#DIV/0!</v>
      </c>
      <c r="AL95" s="877" t="e">
        <f t="shared" si="80"/>
        <v>#DIV/0!</v>
      </c>
      <c r="AM95" s="877" t="e">
        <f t="shared" si="80"/>
        <v>#DIV/0!</v>
      </c>
      <c r="AN95" s="877" t="e">
        <f t="shared" si="80"/>
        <v>#DIV/0!</v>
      </c>
      <c r="AO95" s="877" t="e">
        <f t="shared" si="80"/>
        <v>#DIV/0!</v>
      </c>
      <c r="AP95" s="877" t="e">
        <f t="shared" si="80"/>
        <v>#DIV/0!</v>
      </c>
    </row>
    <row r="96" spans="1:42" x14ac:dyDescent="0.25">
      <c r="A96" s="306" t="s">
        <v>565</v>
      </c>
      <c r="B96" s="324" t="s">
        <v>566</v>
      </c>
      <c r="C96" s="312">
        <v>1</v>
      </c>
      <c r="D96" s="859"/>
      <c r="E96" s="859"/>
      <c r="F96" s="856"/>
      <c r="G96" s="856"/>
      <c r="H96" s="856"/>
      <c r="I96" s="856"/>
      <c r="J96" s="856"/>
      <c r="K96" s="856"/>
      <c r="L96" s="856"/>
      <c r="M96" s="856"/>
      <c r="N96" s="856"/>
      <c r="O96" s="859"/>
      <c r="P96" s="859"/>
      <c r="Q96" s="859"/>
      <c r="R96" s="859"/>
      <c r="S96" s="859"/>
      <c r="T96" s="859"/>
      <c r="U96" s="859"/>
      <c r="V96" s="859"/>
      <c r="W96" s="859"/>
      <c r="X96" s="856"/>
      <c r="Y96" s="856"/>
      <c r="Z96" s="856"/>
      <c r="AA96" s="856"/>
      <c r="AB96" s="856"/>
      <c r="AC96" s="856"/>
      <c r="AD96" s="856"/>
      <c r="AE96" s="856"/>
      <c r="AF96" s="856"/>
      <c r="AG96" s="856"/>
      <c r="AH96" s="878"/>
      <c r="AI96" s="878"/>
      <c r="AJ96" s="878"/>
      <c r="AK96" s="878"/>
      <c r="AL96" s="878"/>
      <c r="AM96" s="878"/>
      <c r="AN96" s="878"/>
      <c r="AO96" s="878"/>
      <c r="AP96" s="878"/>
    </row>
    <row r="97" spans="1:42" x14ac:dyDescent="0.25">
      <c r="A97" s="306" t="s">
        <v>567</v>
      </c>
      <c r="B97" s="324" t="s">
        <v>566</v>
      </c>
      <c r="C97" s="312">
        <v>1</v>
      </c>
      <c r="D97" s="860"/>
      <c r="E97" s="860"/>
      <c r="F97" s="857"/>
      <c r="G97" s="857"/>
      <c r="H97" s="857"/>
      <c r="I97" s="857"/>
      <c r="J97" s="857"/>
      <c r="K97" s="857"/>
      <c r="L97" s="857"/>
      <c r="M97" s="857"/>
      <c r="N97" s="857"/>
      <c r="O97" s="860"/>
      <c r="P97" s="860"/>
      <c r="Q97" s="860"/>
      <c r="R97" s="860"/>
      <c r="S97" s="860"/>
      <c r="T97" s="860"/>
      <c r="U97" s="860"/>
      <c r="V97" s="860"/>
      <c r="W97" s="860"/>
      <c r="X97" s="857"/>
      <c r="Y97" s="857"/>
      <c r="Z97" s="857"/>
      <c r="AA97" s="857"/>
      <c r="AB97" s="857"/>
      <c r="AC97" s="857"/>
      <c r="AD97" s="857"/>
      <c r="AE97" s="857"/>
      <c r="AF97" s="857"/>
      <c r="AG97" s="857"/>
      <c r="AH97" s="879"/>
      <c r="AI97" s="879"/>
      <c r="AJ97" s="879"/>
      <c r="AK97" s="879"/>
      <c r="AL97" s="879"/>
      <c r="AM97" s="879"/>
      <c r="AN97" s="879"/>
      <c r="AO97" s="879"/>
      <c r="AP97" s="879"/>
    </row>
    <row r="98" spans="1:42" s="311" customFormat="1" ht="22.5" customHeight="1" x14ac:dyDescent="0.25">
      <c r="A98" s="313" t="s">
        <v>650</v>
      </c>
      <c r="B98" s="322" t="s">
        <v>651</v>
      </c>
      <c r="C98" s="318"/>
      <c r="D98" s="316"/>
      <c r="E98" s="316"/>
      <c r="F98" s="318"/>
      <c r="G98" s="318"/>
      <c r="H98" s="318"/>
      <c r="I98" s="318"/>
      <c r="J98" s="318"/>
      <c r="K98" s="318"/>
      <c r="L98" s="318"/>
      <c r="M98" s="318"/>
      <c r="N98" s="318"/>
      <c r="O98" s="327"/>
      <c r="P98" s="327"/>
      <c r="Q98" s="327"/>
      <c r="R98" s="327"/>
      <c r="S98" s="327"/>
      <c r="T98" s="327"/>
      <c r="U98" s="327"/>
      <c r="V98" s="327"/>
      <c r="W98" s="327"/>
      <c r="X98" s="327"/>
      <c r="Y98" s="327"/>
      <c r="Z98" s="327"/>
      <c r="AA98" s="327"/>
      <c r="AB98" s="327"/>
      <c r="AC98" s="327"/>
      <c r="AD98" s="327"/>
      <c r="AE98" s="327"/>
      <c r="AF98" s="327"/>
      <c r="AG98" s="327"/>
      <c r="AH98" s="327"/>
      <c r="AI98" s="327"/>
      <c r="AJ98" s="327"/>
      <c r="AK98" s="327"/>
      <c r="AL98" s="327"/>
      <c r="AM98" s="327"/>
      <c r="AN98" s="327"/>
      <c r="AO98" s="327"/>
      <c r="AP98" s="327"/>
    </row>
    <row r="99" spans="1:42" x14ac:dyDescent="0.25">
      <c r="A99" s="319" t="s">
        <v>652</v>
      </c>
      <c r="B99" s="323" t="s">
        <v>653</v>
      </c>
      <c r="C99" s="319"/>
      <c r="D99" s="858">
        <f>+C100+C101</f>
        <v>2</v>
      </c>
      <c r="E99" s="858">
        <v>1.25</v>
      </c>
      <c r="F99" s="855">
        <f>+$B$1*$E$99*F3</f>
        <v>125</v>
      </c>
      <c r="G99" s="855">
        <f t="shared" ref="G99:N99" si="81">+$B$1*$E$99*G3</f>
        <v>143.75</v>
      </c>
      <c r="H99" s="855">
        <f t="shared" si="81"/>
        <v>156.25</v>
      </c>
      <c r="I99" s="855">
        <f t="shared" si="81"/>
        <v>162.5</v>
      </c>
      <c r="J99" s="855">
        <f t="shared" si="81"/>
        <v>187.5</v>
      </c>
      <c r="K99" s="855">
        <f t="shared" si="81"/>
        <v>250</v>
      </c>
      <c r="L99" s="855">
        <f t="shared" si="81"/>
        <v>312.5</v>
      </c>
      <c r="M99" s="855">
        <f t="shared" si="81"/>
        <v>375</v>
      </c>
      <c r="N99" s="855">
        <f t="shared" si="81"/>
        <v>500</v>
      </c>
      <c r="O99" s="858"/>
      <c r="P99" s="858"/>
      <c r="Q99" s="858"/>
      <c r="R99" s="858"/>
      <c r="S99" s="858"/>
      <c r="T99" s="858"/>
      <c r="U99" s="858"/>
      <c r="V99" s="858"/>
      <c r="W99" s="858"/>
      <c r="X99" s="870">
        <f>+O99*$B$1*$E$99*F3</f>
        <v>0</v>
      </c>
      <c r="Y99" s="870">
        <f t="shared" ref="Y99:AF99" si="82">+P99*$B$1*$E$99*G3</f>
        <v>0</v>
      </c>
      <c r="Z99" s="870">
        <f t="shared" si="82"/>
        <v>0</v>
      </c>
      <c r="AA99" s="870">
        <f t="shared" si="82"/>
        <v>0</v>
      </c>
      <c r="AB99" s="870">
        <f t="shared" si="82"/>
        <v>0</v>
      </c>
      <c r="AC99" s="870">
        <f t="shared" si="82"/>
        <v>0</v>
      </c>
      <c r="AD99" s="870">
        <f t="shared" si="82"/>
        <v>0</v>
      </c>
      <c r="AE99" s="870">
        <f t="shared" si="82"/>
        <v>0</v>
      </c>
      <c r="AF99" s="870">
        <f t="shared" si="82"/>
        <v>0</v>
      </c>
      <c r="AG99" s="870">
        <f>SUM(X99:AF101)</f>
        <v>0</v>
      </c>
      <c r="AH99" s="877" t="e">
        <f>+F99-(F99*$AG$133)</f>
        <v>#DIV/0!</v>
      </c>
      <c r="AI99" s="877" t="e">
        <f t="shared" ref="AI99:AP99" si="83">+G99-(G99*$AG$133)</f>
        <v>#DIV/0!</v>
      </c>
      <c r="AJ99" s="877" t="e">
        <f t="shared" si="83"/>
        <v>#DIV/0!</v>
      </c>
      <c r="AK99" s="877" t="e">
        <f t="shared" si="83"/>
        <v>#DIV/0!</v>
      </c>
      <c r="AL99" s="877" t="e">
        <f t="shared" si="83"/>
        <v>#DIV/0!</v>
      </c>
      <c r="AM99" s="877" t="e">
        <f t="shared" si="83"/>
        <v>#DIV/0!</v>
      </c>
      <c r="AN99" s="877" t="e">
        <f t="shared" si="83"/>
        <v>#DIV/0!</v>
      </c>
      <c r="AO99" s="877" t="e">
        <f t="shared" si="83"/>
        <v>#DIV/0!</v>
      </c>
      <c r="AP99" s="877" t="e">
        <f t="shared" si="83"/>
        <v>#DIV/0!</v>
      </c>
    </row>
    <row r="100" spans="1:42" x14ac:dyDescent="0.25">
      <c r="A100" s="306" t="s">
        <v>565</v>
      </c>
      <c r="B100" s="324" t="s">
        <v>566</v>
      </c>
      <c r="C100" s="312">
        <v>1</v>
      </c>
      <c r="D100" s="859"/>
      <c r="E100" s="859"/>
      <c r="F100" s="856"/>
      <c r="G100" s="856"/>
      <c r="H100" s="856"/>
      <c r="I100" s="856"/>
      <c r="J100" s="856"/>
      <c r="K100" s="856"/>
      <c r="L100" s="856"/>
      <c r="M100" s="856"/>
      <c r="N100" s="856"/>
      <c r="O100" s="859"/>
      <c r="P100" s="859"/>
      <c r="Q100" s="859"/>
      <c r="R100" s="859"/>
      <c r="S100" s="859"/>
      <c r="T100" s="859"/>
      <c r="U100" s="859"/>
      <c r="V100" s="859"/>
      <c r="W100" s="859"/>
      <c r="X100" s="856"/>
      <c r="Y100" s="856"/>
      <c r="Z100" s="856"/>
      <c r="AA100" s="856"/>
      <c r="AB100" s="856"/>
      <c r="AC100" s="856"/>
      <c r="AD100" s="856"/>
      <c r="AE100" s="856"/>
      <c r="AF100" s="856"/>
      <c r="AG100" s="856"/>
      <c r="AH100" s="878"/>
      <c r="AI100" s="878"/>
      <c r="AJ100" s="878"/>
      <c r="AK100" s="878"/>
      <c r="AL100" s="878"/>
      <c r="AM100" s="878"/>
      <c r="AN100" s="878"/>
      <c r="AO100" s="878"/>
      <c r="AP100" s="878"/>
    </row>
    <row r="101" spans="1:42" x14ac:dyDescent="0.25">
      <c r="A101" s="306" t="s">
        <v>567</v>
      </c>
      <c r="B101" s="324" t="s">
        <v>566</v>
      </c>
      <c r="C101" s="312">
        <v>1</v>
      </c>
      <c r="D101" s="860"/>
      <c r="E101" s="860"/>
      <c r="F101" s="857"/>
      <c r="G101" s="857"/>
      <c r="H101" s="857"/>
      <c r="I101" s="857"/>
      <c r="J101" s="857"/>
      <c r="K101" s="857"/>
      <c r="L101" s="857"/>
      <c r="M101" s="857"/>
      <c r="N101" s="857"/>
      <c r="O101" s="860"/>
      <c r="P101" s="860"/>
      <c r="Q101" s="860"/>
      <c r="R101" s="860"/>
      <c r="S101" s="860"/>
      <c r="T101" s="860"/>
      <c r="U101" s="860"/>
      <c r="V101" s="860"/>
      <c r="W101" s="860"/>
      <c r="X101" s="857"/>
      <c r="Y101" s="857"/>
      <c r="Z101" s="857"/>
      <c r="AA101" s="857"/>
      <c r="AB101" s="857"/>
      <c r="AC101" s="857"/>
      <c r="AD101" s="857"/>
      <c r="AE101" s="857"/>
      <c r="AF101" s="857"/>
      <c r="AG101" s="857"/>
      <c r="AH101" s="879"/>
      <c r="AI101" s="879"/>
      <c r="AJ101" s="879"/>
      <c r="AK101" s="879"/>
      <c r="AL101" s="879"/>
      <c r="AM101" s="879"/>
      <c r="AN101" s="879"/>
      <c r="AO101" s="879"/>
      <c r="AP101" s="879"/>
    </row>
    <row r="102" spans="1:42" s="311" customFormat="1" ht="22.5" customHeight="1" x14ac:dyDescent="0.25">
      <c r="A102" s="313" t="s">
        <v>654</v>
      </c>
      <c r="B102" s="322" t="s">
        <v>655</v>
      </c>
      <c r="C102" s="318"/>
      <c r="D102" s="316"/>
      <c r="E102" s="316"/>
      <c r="F102" s="318"/>
      <c r="G102" s="318"/>
      <c r="H102" s="318"/>
      <c r="I102" s="318"/>
      <c r="J102" s="318"/>
      <c r="K102" s="318"/>
      <c r="L102" s="318"/>
      <c r="M102" s="318"/>
      <c r="N102" s="318"/>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327"/>
      <c r="AL102" s="327"/>
      <c r="AM102" s="327"/>
      <c r="AN102" s="327"/>
      <c r="AO102" s="327"/>
      <c r="AP102" s="327"/>
    </row>
    <row r="103" spans="1:42" x14ac:dyDescent="0.25">
      <c r="A103" s="319" t="s">
        <v>656</v>
      </c>
      <c r="B103" s="323" t="s">
        <v>657</v>
      </c>
      <c r="C103" s="319"/>
      <c r="D103" s="858">
        <f>+C104+C105</f>
        <v>9</v>
      </c>
      <c r="E103" s="858">
        <v>3</v>
      </c>
      <c r="F103" s="855">
        <f>+$B$1*$E$103*F3</f>
        <v>300</v>
      </c>
      <c r="G103" s="855">
        <f t="shared" ref="G103:N103" si="84">+$B$1*$E$103*G3</f>
        <v>345</v>
      </c>
      <c r="H103" s="855">
        <f t="shared" si="84"/>
        <v>375</v>
      </c>
      <c r="I103" s="855">
        <f t="shared" si="84"/>
        <v>390</v>
      </c>
      <c r="J103" s="855">
        <f t="shared" si="84"/>
        <v>450</v>
      </c>
      <c r="K103" s="855">
        <f t="shared" si="84"/>
        <v>600</v>
      </c>
      <c r="L103" s="855">
        <f t="shared" si="84"/>
        <v>750</v>
      </c>
      <c r="M103" s="855">
        <f t="shared" si="84"/>
        <v>900</v>
      </c>
      <c r="N103" s="855">
        <f t="shared" si="84"/>
        <v>1200</v>
      </c>
      <c r="O103" s="858"/>
      <c r="P103" s="858"/>
      <c r="Q103" s="858"/>
      <c r="R103" s="858"/>
      <c r="S103" s="858"/>
      <c r="T103" s="858"/>
      <c r="U103" s="858"/>
      <c r="V103" s="858"/>
      <c r="W103" s="858"/>
      <c r="X103" s="870">
        <f>+O103*$B$1*$E$103*F3</f>
        <v>0</v>
      </c>
      <c r="Y103" s="870">
        <f t="shared" ref="Y103:AF103" si="85">+P103*$B$1*$E$103*G3</f>
        <v>0</v>
      </c>
      <c r="Z103" s="870">
        <f t="shared" si="85"/>
        <v>0</v>
      </c>
      <c r="AA103" s="870">
        <f t="shared" si="85"/>
        <v>0</v>
      </c>
      <c r="AB103" s="870">
        <f t="shared" si="85"/>
        <v>0</v>
      </c>
      <c r="AC103" s="870">
        <f t="shared" si="85"/>
        <v>0</v>
      </c>
      <c r="AD103" s="870">
        <f t="shared" si="85"/>
        <v>0</v>
      </c>
      <c r="AE103" s="870">
        <f t="shared" si="85"/>
        <v>0</v>
      </c>
      <c r="AF103" s="870">
        <f t="shared" si="85"/>
        <v>0</v>
      </c>
      <c r="AG103" s="870">
        <f>SUM(X103:AF105)</f>
        <v>0</v>
      </c>
      <c r="AH103" s="877" t="e">
        <f>+F103-(F103*$AG$133)</f>
        <v>#DIV/0!</v>
      </c>
      <c r="AI103" s="877" t="e">
        <f t="shared" ref="AI103:AP103" si="86">+G103-(G103*$AG$133)</f>
        <v>#DIV/0!</v>
      </c>
      <c r="AJ103" s="877" t="e">
        <f t="shared" si="86"/>
        <v>#DIV/0!</v>
      </c>
      <c r="AK103" s="877" t="e">
        <f t="shared" si="86"/>
        <v>#DIV/0!</v>
      </c>
      <c r="AL103" s="877" t="e">
        <f t="shared" si="86"/>
        <v>#DIV/0!</v>
      </c>
      <c r="AM103" s="877" t="e">
        <f t="shared" si="86"/>
        <v>#DIV/0!</v>
      </c>
      <c r="AN103" s="877" t="e">
        <f t="shared" si="86"/>
        <v>#DIV/0!</v>
      </c>
      <c r="AO103" s="877" t="e">
        <f t="shared" si="86"/>
        <v>#DIV/0!</v>
      </c>
      <c r="AP103" s="877" t="e">
        <f t="shared" si="86"/>
        <v>#DIV/0!</v>
      </c>
    </row>
    <row r="104" spans="1:42" x14ac:dyDescent="0.25">
      <c r="A104" s="306" t="s">
        <v>565</v>
      </c>
      <c r="B104" s="324" t="s">
        <v>619</v>
      </c>
      <c r="C104" s="312">
        <v>5</v>
      </c>
      <c r="D104" s="859"/>
      <c r="E104" s="859"/>
      <c r="F104" s="856"/>
      <c r="G104" s="856"/>
      <c r="H104" s="856"/>
      <c r="I104" s="856"/>
      <c r="J104" s="856"/>
      <c r="K104" s="856"/>
      <c r="L104" s="856"/>
      <c r="M104" s="856"/>
      <c r="N104" s="856"/>
      <c r="O104" s="859"/>
      <c r="P104" s="859"/>
      <c r="Q104" s="859"/>
      <c r="R104" s="859"/>
      <c r="S104" s="859"/>
      <c r="T104" s="859"/>
      <c r="U104" s="859"/>
      <c r="V104" s="859"/>
      <c r="W104" s="859"/>
      <c r="X104" s="856"/>
      <c r="Y104" s="856"/>
      <c r="Z104" s="856"/>
      <c r="AA104" s="856"/>
      <c r="AB104" s="856"/>
      <c r="AC104" s="856"/>
      <c r="AD104" s="856"/>
      <c r="AE104" s="856"/>
      <c r="AF104" s="856"/>
      <c r="AG104" s="856"/>
      <c r="AH104" s="878"/>
      <c r="AI104" s="878"/>
      <c r="AJ104" s="878"/>
      <c r="AK104" s="878"/>
      <c r="AL104" s="878"/>
      <c r="AM104" s="878"/>
      <c r="AN104" s="878"/>
      <c r="AO104" s="878"/>
      <c r="AP104" s="878"/>
    </row>
    <row r="105" spans="1:42" x14ac:dyDescent="0.25">
      <c r="A105" s="306" t="s">
        <v>567</v>
      </c>
      <c r="B105" s="324" t="s">
        <v>574</v>
      </c>
      <c r="C105" s="312">
        <v>4</v>
      </c>
      <c r="D105" s="860"/>
      <c r="E105" s="860"/>
      <c r="F105" s="857"/>
      <c r="G105" s="857"/>
      <c r="H105" s="857"/>
      <c r="I105" s="857"/>
      <c r="J105" s="857"/>
      <c r="K105" s="857"/>
      <c r="L105" s="857"/>
      <c r="M105" s="857"/>
      <c r="N105" s="857"/>
      <c r="O105" s="860"/>
      <c r="P105" s="860"/>
      <c r="Q105" s="860"/>
      <c r="R105" s="860"/>
      <c r="S105" s="860"/>
      <c r="T105" s="860"/>
      <c r="U105" s="860"/>
      <c r="V105" s="860"/>
      <c r="W105" s="860"/>
      <c r="X105" s="857"/>
      <c r="Y105" s="857"/>
      <c r="Z105" s="857"/>
      <c r="AA105" s="857"/>
      <c r="AB105" s="857"/>
      <c r="AC105" s="857"/>
      <c r="AD105" s="857"/>
      <c r="AE105" s="857"/>
      <c r="AF105" s="857"/>
      <c r="AG105" s="857"/>
      <c r="AH105" s="879"/>
      <c r="AI105" s="879"/>
      <c r="AJ105" s="879"/>
      <c r="AK105" s="879"/>
      <c r="AL105" s="879"/>
      <c r="AM105" s="879"/>
      <c r="AN105" s="879"/>
      <c r="AO105" s="879"/>
      <c r="AP105" s="879"/>
    </row>
    <row r="106" spans="1:42" s="311" customFormat="1" ht="22.5" customHeight="1" x14ac:dyDescent="0.25">
      <c r="A106" s="313" t="s">
        <v>658</v>
      </c>
      <c r="B106" s="322" t="s">
        <v>659</v>
      </c>
      <c r="C106" s="318"/>
      <c r="D106" s="316"/>
      <c r="E106" s="316"/>
      <c r="F106" s="318"/>
      <c r="G106" s="318"/>
      <c r="H106" s="318"/>
      <c r="I106" s="318"/>
      <c r="J106" s="318"/>
      <c r="K106" s="318"/>
      <c r="L106" s="318"/>
      <c r="M106" s="318"/>
      <c r="N106" s="318"/>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7"/>
      <c r="AP106" s="327"/>
    </row>
    <row r="107" spans="1:42" x14ac:dyDescent="0.25">
      <c r="A107" s="319" t="s">
        <v>660</v>
      </c>
      <c r="B107" s="323" t="s">
        <v>661</v>
      </c>
      <c r="C107" s="319"/>
      <c r="D107" s="858">
        <f>+C108+C109</f>
        <v>5</v>
      </c>
      <c r="E107" s="858">
        <v>2</v>
      </c>
      <c r="F107" s="855">
        <f>+$B$1*$E$107*F3</f>
        <v>200</v>
      </c>
      <c r="G107" s="855">
        <f t="shared" ref="G107:N107" si="87">+$B$1*$E$107*G3</f>
        <v>229.99999999999997</v>
      </c>
      <c r="H107" s="855">
        <f t="shared" si="87"/>
        <v>250</v>
      </c>
      <c r="I107" s="855">
        <f t="shared" si="87"/>
        <v>260</v>
      </c>
      <c r="J107" s="855">
        <f t="shared" si="87"/>
        <v>300</v>
      </c>
      <c r="K107" s="855">
        <f t="shared" si="87"/>
        <v>400</v>
      </c>
      <c r="L107" s="855">
        <f t="shared" si="87"/>
        <v>500</v>
      </c>
      <c r="M107" s="855">
        <f t="shared" si="87"/>
        <v>600</v>
      </c>
      <c r="N107" s="855">
        <f t="shared" si="87"/>
        <v>800</v>
      </c>
      <c r="O107" s="858"/>
      <c r="P107" s="858"/>
      <c r="Q107" s="858"/>
      <c r="R107" s="858"/>
      <c r="S107" s="858"/>
      <c r="T107" s="858"/>
      <c r="U107" s="858"/>
      <c r="V107" s="858"/>
      <c r="W107" s="858"/>
      <c r="X107" s="870">
        <f>+O107*$B$1*$E$107*F3</f>
        <v>0</v>
      </c>
      <c r="Y107" s="870">
        <f t="shared" ref="Y107:AF107" si="88">+P107*$B$1*$E$107*G3</f>
        <v>0</v>
      </c>
      <c r="Z107" s="870">
        <f t="shared" si="88"/>
        <v>0</v>
      </c>
      <c r="AA107" s="870">
        <f t="shared" si="88"/>
        <v>0</v>
      </c>
      <c r="AB107" s="870">
        <f t="shared" si="88"/>
        <v>0</v>
      </c>
      <c r="AC107" s="870">
        <f t="shared" si="88"/>
        <v>0</v>
      </c>
      <c r="AD107" s="870">
        <f t="shared" si="88"/>
        <v>0</v>
      </c>
      <c r="AE107" s="870">
        <f t="shared" si="88"/>
        <v>0</v>
      </c>
      <c r="AF107" s="870">
        <f t="shared" si="88"/>
        <v>0</v>
      </c>
      <c r="AG107" s="870">
        <f>SUM(X107:AF109)</f>
        <v>0</v>
      </c>
      <c r="AH107" s="877" t="e">
        <f>+F107-(F107*$AG$133)</f>
        <v>#DIV/0!</v>
      </c>
      <c r="AI107" s="877" t="e">
        <f t="shared" ref="AI107:AP107" si="89">+G107-(G107*$AG$133)</f>
        <v>#DIV/0!</v>
      </c>
      <c r="AJ107" s="877" t="e">
        <f t="shared" si="89"/>
        <v>#DIV/0!</v>
      </c>
      <c r="AK107" s="877" t="e">
        <f t="shared" si="89"/>
        <v>#DIV/0!</v>
      </c>
      <c r="AL107" s="877" t="e">
        <f t="shared" si="89"/>
        <v>#DIV/0!</v>
      </c>
      <c r="AM107" s="877" t="e">
        <f t="shared" si="89"/>
        <v>#DIV/0!</v>
      </c>
      <c r="AN107" s="877" t="e">
        <f t="shared" si="89"/>
        <v>#DIV/0!</v>
      </c>
      <c r="AO107" s="877" t="e">
        <f t="shared" si="89"/>
        <v>#DIV/0!</v>
      </c>
      <c r="AP107" s="877" t="e">
        <f t="shared" si="89"/>
        <v>#DIV/0!</v>
      </c>
    </row>
    <row r="108" spans="1:42" x14ac:dyDescent="0.25">
      <c r="A108" s="306" t="s">
        <v>565</v>
      </c>
      <c r="B108" s="324" t="s">
        <v>566</v>
      </c>
      <c r="C108" s="312">
        <v>1</v>
      </c>
      <c r="D108" s="859"/>
      <c r="E108" s="859"/>
      <c r="F108" s="856"/>
      <c r="G108" s="856"/>
      <c r="H108" s="856"/>
      <c r="I108" s="856"/>
      <c r="J108" s="856"/>
      <c r="K108" s="856"/>
      <c r="L108" s="856"/>
      <c r="M108" s="856"/>
      <c r="N108" s="856"/>
      <c r="O108" s="859"/>
      <c r="P108" s="859"/>
      <c r="Q108" s="859"/>
      <c r="R108" s="859"/>
      <c r="S108" s="859"/>
      <c r="T108" s="859"/>
      <c r="U108" s="859"/>
      <c r="V108" s="859"/>
      <c r="W108" s="859"/>
      <c r="X108" s="856"/>
      <c r="Y108" s="856"/>
      <c r="Z108" s="856"/>
      <c r="AA108" s="856"/>
      <c r="AB108" s="856"/>
      <c r="AC108" s="856"/>
      <c r="AD108" s="856"/>
      <c r="AE108" s="856"/>
      <c r="AF108" s="856"/>
      <c r="AG108" s="856"/>
      <c r="AH108" s="878"/>
      <c r="AI108" s="878"/>
      <c r="AJ108" s="878"/>
      <c r="AK108" s="878"/>
      <c r="AL108" s="878"/>
      <c r="AM108" s="878"/>
      <c r="AN108" s="878"/>
      <c r="AO108" s="878"/>
      <c r="AP108" s="878"/>
    </row>
    <row r="109" spans="1:42" x14ac:dyDescent="0.25">
      <c r="A109" s="306" t="s">
        <v>567</v>
      </c>
      <c r="B109" s="324" t="s">
        <v>574</v>
      </c>
      <c r="C109" s="312">
        <v>4</v>
      </c>
      <c r="D109" s="860"/>
      <c r="E109" s="860"/>
      <c r="F109" s="857"/>
      <c r="G109" s="857"/>
      <c r="H109" s="857"/>
      <c r="I109" s="857"/>
      <c r="J109" s="857"/>
      <c r="K109" s="857"/>
      <c r="L109" s="857"/>
      <c r="M109" s="857"/>
      <c r="N109" s="857"/>
      <c r="O109" s="860"/>
      <c r="P109" s="860"/>
      <c r="Q109" s="860"/>
      <c r="R109" s="860"/>
      <c r="S109" s="860"/>
      <c r="T109" s="860"/>
      <c r="U109" s="860"/>
      <c r="V109" s="860"/>
      <c r="W109" s="860"/>
      <c r="X109" s="857"/>
      <c r="Y109" s="857"/>
      <c r="Z109" s="857"/>
      <c r="AA109" s="857"/>
      <c r="AB109" s="857"/>
      <c r="AC109" s="857"/>
      <c r="AD109" s="857"/>
      <c r="AE109" s="857"/>
      <c r="AF109" s="857"/>
      <c r="AG109" s="857"/>
      <c r="AH109" s="879"/>
      <c r="AI109" s="879"/>
      <c r="AJ109" s="879"/>
      <c r="AK109" s="879"/>
      <c r="AL109" s="879"/>
      <c r="AM109" s="879"/>
      <c r="AN109" s="879"/>
      <c r="AO109" s="879"/>
      <c r="AP109" s="879"/>
    </row>
    <row r="110" spans="1:42" x14ac:dyDescent="0.25">
      <c r="A110" s="319" t="s">
        <v>662</v>
      </c>
      <c r="B110" s="323" t="s">
        <v>663</v>
      </c>
      <c r="C110" s="319"/>
      <c r="D110" s="858">
        <f>+C111+C112</f>
        <v>8</v>
      </c>
      <c r="E110" s="858">
        <v>2.75</v>
      </c>
      <c r="F110" s="855">
        <f>+$B$1*$E$110*F3</f>
        <v>275</v>
      </c>
      <c r="G110" s="855">
        <f t="shared" ref="G110:N110" si="90">+$B$1*$E$110*G3</f>
        <v>316.25</v>
      </c>
      <c r="H110" s="855">
        <f t="shared" si="90"/>
        <v>343.75</v>
      </c>
      <c r="I110" s="855">
        <f t="shared" si="90"/>
        <v>357.5</v>
      </c>
      <c r="J110" s="855">
        <f t="shared" si="90"/>
        <v>412.5</v>
      </c>
      <c r="K110" s="855">
        <f t="shared" si="90"/>
        <v>550</v>
      </c>
      <c r="L110" s="855">
        <f t="shared" si="90"/>
        <v>687.5</v>
      </c>
      <c r="M110" s="855">
        <f t="shared" si="90"/>
        <v>825</v>
      </c>
      <c r="N110" s="855">
        <f t="shared" si="90"/>
        <v>1100</v>
      </c>
      <c r="O110" s="858"/>
      <c r="P110" s="858"/>
      <c r="Q110" s="858"/>
      <c r="R110" s="858"/>
      <c r="S110" s="858"/>
      <c r="T110" s="858"/>
      <c r="U110" s="858"/>
      <c r="V110" s="858"/>
      <c r="W110" s="858"/>
      <c r="X110" s="870">
        <f>+O110*$B$1*$E$110*F3</f>
        <v>0</v>
      </c>
      <c r="Y110" s="870">
        <f t="shared" ref="Y110:AF110" si="91">+P110*$B$1*$E$110*G3</f>
        <v>0</v>
      </c>
      <c r="Z110" s="870">
        <f t="shared" si="91"/>
        <v>0</v>
      </c>
      <c r="AA110" s="870">
        <f t="shared" si="91"/>
        <v>0</v>
      </c>
      <c r="AB110" s="870">
        <f t="shared" si="91"/>
        <v>0</v>
      </c>
      <c r="AC110" s="870">
        <f t="shared" si="91"/>
        <v>0</v>
      </c>
      <c r="AD110" s="870">
        <f t="shared" si="91"/>
        <v>0</v>
      </c>
      <c r="AE110" s="870">
        <f t="shared" si="91"/>
        <v>0</v>
      </c>
      <c r="AF110" s="870">
        <f t="shared" si="91"/>
        <v>0</v>
      </c>
      <c r="AG110" s="870">
        <f>SUM(X110:AF112)</f>
        <v>0</v>
      </c>
      <c r="AH110" s="877" t="e">
        <f t="shared" ref="AH110:AP110" si="92">+F110-(F110*$AG$133)</f>
        <v>#DIV/0!</v>
      </c>
      <c r="AI110" s="877" t="e">
        <f t="shared" si="92"/>
        <v>#DIV/0!</v>
      </c>
      <c r="AJ110" s="877" t="e">
        <f t="shared" si="92"/>
        <v>#DIV/0!</v>
      </c>
      <c r="AK110" s="877" t="e">
        <f t="shared" si="92"/>
        <v>#DIV/0!</v>
      </c>
      <c r="AL110" s="877" t="e">
        <f t="shared" si="92"/>
        <v>#DIV/0!</v>
      </c>
      <c r="AM110" s="877" t="e">
        <f t="shared" si="92"/>
        <v>#DIV/0!</v>
      </c>
      <c r="AN110" s="877" t="e">
        <f t="shared" si="92"/>
        <v>#DIV/0!</v>
      </c>
      <c r="AO110" s="877" t="e">
        <f t="shared" si="92"/>
        <v>#DIV/0!</v>
      </c>
      <c r="AP110" s="877" t="e">
        <f t="shared" si="92"/>
        <v>#DIV/0!</v>
      </c>
    </row>
    <row r="111" spans="1:42" x14ac:dyDescent="0.25">
      <c r="A111" s="306" t="s">
        <v>565</v>
      </c>
      <c r="B111" s="324" t="s">
        <v>570</v>
      </c>
      <c r="C111" s="312">
        <v>3</v>
      </c>
      <c r="D111" s="859"/>
      <c r="E111" s="859"/>
      <c r="F111" s="856"/>
      <c r="G111" s="856"/>
      <c r="H111" s="856"/>
      <c r="I111" s="856"/>
      <c r="J111" s="856"/>
      <c r="K111" s="856"/>
      <c r="L111" s="856"/>
      <c r="M111" s="856"/>
      <c r="N111" s="856"/>
      <c r="O111" s="859"/>
      <c r="P111" s="859"/>
      <c r="Q111" s="859"/>
      <c r="R111" s="859"/>
      <c r="S111" s="859"/>
      <c r="T111" s="859"/>
      <c r="U111" s="859"/>
      <c r="V111" s="859"/>
      <c r="W111" s="859"/>
      <c r="X111" s="856"/>
      <c r="Y111" s="856"/>
      <c r="Z111" s="856"/>
      <c r="AA111" s="856"/>
      <c r="AB111" s="856"/>
      <c r="AC111" s="856"/>
      <c r="AD111" s="856"/>
      <c r="AE111" s="856"/>
      <c r="AF111" s="856"/>
      <c r="AG111" s="856"/>
      <c r="AH111" s="878"/>
      <c r="AI111" s="878"/>
      <c r="AJ111" s="878"/>
      <c r="AK111" s="878"/>
      <c r="AL111" s="878"/>
      <c r="AM111" s="878"/>
      <c r="AN111" s="878"/>
      <c r="AO111" s="878"/>
      <c r="AP111" s="878"/>
    </row>
    <row r="112" spans="1:42" x14ac:dyDescent="0.25">
      <c r="A112" s="306" t="s">
        <v>567</v>
      </c>
      <c r="B112" s="324" t="s">
        <v>619</v>
      </c>
      <c r="C112" s="312">
        <v>5</v>
      </c>
      <c r="D112" s="860"/>
      <c r="E112" s="860"/>
      <c r="F112" s="857"/>
      <c r="G112" s="857"/>
      <c r="H112" s="857"/>
      <c r="I112" s="857"/>
      <c r="J112" s="857"/>
      <c r="K112" s="857"/>
      <c r="L112" s="857"/>
      <c r="M112" s="857"/>
      <c r="N112" s="857"/>
      <c r="O112" s="860"/>
      <c r="P112" s="860"/>
      <c r="Q112" s="860"/>
      <c r="R112" s="860"/>
      <c r="S112" s="860"/>
      <c r="T112" s="860"/>
      <c r="U112" s="860"/>
      <c r="V112" s="860"/>
      <c r="W112" s="860"/>
      <c r="X112" s="857"/>
      <c r="Y112" s="857"/>
      <c r="Z112" s="857"/>
      <c r="AA112" s="857"/>
      <c r="AB112" s="857"/>
      <c r="AC112" s="857"/>
      <c r="AD112" s="857"/>
      <c r="AE112" s="857"/>
      <c r="AF112" s="857"/>
      <c r="AG112" s="857"/>
      <c r="AH112" s="879"/>
      <c r="AI112" s="879"/>
      <c r="AJ112" s="879"/>
      <c r="AK112" s="879"/>
      <c r="AL112" s="879"/>
      <c r="AM112" s="879"/>
      <c r="AN112" s="879"/>
      <c r="AO112" s="879"/>
      <c r="AP112" s="879"/>
    </row>
    <row r="113" spans="1:42" x14ac:dyDescent="0.25">
      <c r="A113" s="319" t="s">
        <v>664</v>
      </c>
      <c r="B113" s="323" t="s">
        <v>665</v>
      </c>
      <c r="C113" s="319"/>
      <c r="D113" s="858">
        <f>+C114+C115</f>
        <v>8</v>
      </c>
      <c r="E113" s="858">
        <v>2.75</v>
      </c>
      <c r="F113" s="855">
        <f>+$B$1*$E$113*F3</f>
        <v>275</v>
      </c>
      <c r="G113" s="855">
        <f t="shared" ref="G113:N113" si="93">+$B$1*$E$113*G3</f>
        <v>316.25</v>
      </c>
      <c r="H113" s="855">
        <f t="shared" si="93"/>
        <v>343.75</v>
      </c>
      <c r="I113" s="855">
        <f t="shared" si="93"/>
        <v>357.5</v>
      </c>
      <c r="J113" s="855">
        <f t="shared" si="93"/>
        <v>412.5</v>
      </c>
      <c r="K113" s="855">
        <f t="shared" si="93"/>
        <v>550</v>
      </c>
      <c r="L113" s="855">
        <f t="shared" si="93"/>
        <v>687.5</v>
      </c>
      <c r="M113" s="855">
        <f t="shared" si="93"/>
        <v>825</v>
      </c>
      <c r="N113" s="855">
        <f t="shared" si="93"/>
        <v>1100</v>
      </c>
      <c r="O113" s="858"/>
      <c r="P113" s="858"/>
      <c r="Q113" s="858"/>
      <c r="R113" s="858"/>
      <c r="S113" s="858"/>
      <c r="T113" s="858"/>
      <c r="U113" s="858"/>
      <c r="V113" s="858"/>
      <c r="W113" s="858"/>
      <c r="X113" s="870">
        <f>+O113*$B$1*$E$113*F3</f>
        <v>0</v>
      </c>
      <c r="Y113" s="870">
        <f t="shared" ref="Y113:AF113" si="94">+P113*$B$1*$E$113*G3</f>
        <v>0</v>
      </c>
      <c r="Z113" s="870">
        <f t="shared" si="94"/>
        <v>0</v>
      </c>
      <c r="AA113" s="870">
        <f t="shared" si="94"/>
        <v>0</v>
      </c>
      <c r="AB113" s="870">
        <f t="shared" si="94"/>
        <v>0</v>
      </c>
      <c r="AC113" s="870">
        <f t="shared" si="94"/>
        <v>0</v>
      </c>
      <c r="AD113" s="870">
        <f t="shared" si="94"/>
        <v>0</v>
      </c>
      <c r="AE113" s="870">
        <f t="shared" si="94"/>
        <v>0</v>
      </c>
      <c r="AF113" s="870">
        <f t="shared" si="94"/>
        <v>0</v>
      </c>
      <c r="AG113" s="870">
        <f>SUM(X113:AF115)</f>
        <v>0</v>
      </c>
      <c r="AH113" s="877" t="e">
        <f t="shared" ref="AH113:AP113" si="95">+F113-(F113*$AG$133)</f>
        <v>#DIV/0!</v>
      </c>
      <c r="AI113" s="877" t="e">
        <f t="shared" si="95"/>
        <v>#DIV/0!</v>
      </c>
      <c r="AJ113" s="877" t="e">
        <f t="shared" si="95"/>
        <v>#DIV/0!</v>
      </c>
      <c r="AK113" s="877" t="e">
        <f t="shared" si="95"/>
        <v>#DIV/0!</v>
      </c>
      <c r="AL113" s="877" t="e">
        <f t="shared" si="95"/>
        <v>#DIV/0!</v>
      </c>
      <c r="AM113" s="877" t="e">
        <f t="shared" si="95"/>
        <v>#DIV/0!</v>
      </c>
      <c r="AN113" s="877" t="e">
        <f t="shared" si="95"/>
        <v>#DIV/0!</v>
      </c>
      <c r="AO113" s="877" t="e">
        <f t="shared" si="95"/>
        <v>#DIV/0!</v>
      </c>
      <c r="AP113" s="877" t="e">
        <f t="shared" si="95"/>
        <v>#DIV/0!</v>
      </c>
    </row>
    <row r="114" spans="1:42" x14ac:dyDescent="0.25">
      <c r="A114" s="306" t="s">
        <v>565</v>
      </c>
      <c r="B114" s="324" t="s">
        <v>570</v>
      </c>
      <c r="C114" s="312">
        <v>3</v>
      </c>
      <c r="D114" s="859"/>
      <c r="E114" s="859"/>
      <c r="F114" s="856"/>
      <c r="G114" s="856"/>
      <c r="H114" s="856"/>
      <c r="I114" s="856"/>
      <c r="J114" s="856"/>
      <c r="K114" s="856"/>
      <c r="L114" s="856"/>
      <c r="M114" s="856"/>
      <c r="N114" s="856"/>
      <c r="O114" s="859"/>
      <c r="P114" s="859"/>
      <c r="Q114" s="859"/>
      <c r="R114" s="859"/>
      <c r="S114" s="859"/>
      <c r="T114" s="859"/>
      <c r="U114" s="859"/>
      <c r="V114" s="859"/>
      <c r="W114" s="859"/>
      <c r="X114" s="856"/>
      <c r="Y114" s="856"/>
      <c r="Z114" s="856"/>
      <c r="AA114" s="856"/>
      <c r="AB114" s="856"/>
      <c r="AC114" s="856"/>
      <c r="AD114" s="856"/>
      <c r="AE114" s="856"/>
      <c r="AF114" s="856"/>
      <c r="AG114" s="856"/>
      <c r="AH114" s="878"/>
      <c r="AI114" s="878"/>
      <c r="AJ114" s="878"/>
      <c r="AK114" s="878"/>
      <c r="AL114" s="878"/>
      <c r="AM114" s="878"/>
      <c r="AN114" s="878"/>
      <c r="AO114" s="878"/>
      <c r="AP114" s="878"/>
    </row>
    <row r="115" spans="1:42" x14ac:dyDescent="0.25">
      <c r="A115" s="306" t="s">
        <v>567</v>
      </c>
      <c r="B115" s="324" t="s">
        <v>619</v>
      </c>
      <c r="C115" s="312">
        <v>5</v>
      </c>
      <c r="D115" s="860"/>
      <c r="E115" s="860"/>
      <c r="F115" s="857"/>
      <c r="G115" s="857"/>
      <c r="H115" s="857"/>
      <c r="I115" s="857"/>
      <c r="J115" s="857"/>
      <c r="K115" s="857"/>
      <c r="L115" s="857"/>
      <c r="M115" s="857"/>
      <c r="N115" s="857"/>
      <c r="O115" s="860"/>
      <c r="P115" s="860"/>
      <c r="Q115" s="860"/>
      <c r="R115" s="860"/>
      <c r="S115" s="860"/>
      <c r="T115" s="860"/>
      <c r="U115" s="860"/>
      <c r="V115" s="860"/>
      <c r="W115" s="860"/>
      <c r="X115" s="857"/>
      <c r="Y115" s="857"/>
      <c r="Z115" s="857"/>
      <c r="AA115" s="857"/>
      <c r="AB115" s="857"/>
      <c r="AC115" s="857"/>
      <c r="AD115" s="857"/>
      <c r="AE115" s="857"/>
      <c r="AF115" s="857"/>
      <c r="AG115" s="857"/>
      <c r="AH115" s="879"/>
      <c r="AI115" s="879"/>
      <c r="AJ115" s="879"/>
      <c r="AK115" s="879"/>
      <c r="AL115" s="879"/>
      <c r="AM115" s="879"/>
      <c r="AN115" s="879"/>
      <c r="AO115" s="879"/>
      <c r="AP115" s="879"/>
    </row>
    <row r="116" spans="1:42" x14ac:dyDescent="0.25">
      <c r="A116" s="319" t="s">
        <v>666</v>
      </c>
      <c r="B116" s="323" t="s">
        <v>667</v>
      </c>
      <c r="C116" s="319"/>
      <c r="D116" s="858">
        <f>+C117+C118</f>
        <v>8</v>
      </c>
      <c r="E116" s="858">
        <v>2.75</v>
      </c>
      <c r="F116" s="855">
        <f>+$B$1*$E$116*F3</f>
        <v>275</v>
      </c>
      <c r="G116" s="855">
        <f t="shared" ref="G116:N116" si="96">+$B$1*$E$116*G3</f>
        <v>316.25</v>
      </c>
      <c r="H116" s="855">
        <f t="shared" si="96"/>
        <v>343.75</v>
      </c>
      <c r="I116" s="855">
        <f t="shared" si="96"/>
        <v>357.5</v>
      </c>
      <c r="J116" s="855">
        <f t="shared" si="96"/>
        <v>412.5</v>
      </c>
      <c r="K116" s="855">
        <f t="shared" si="96"/>
        <v>550</v>
      </c>
      <c r="L116" s="855">
        <f t="shared" si="96"/>
        <v>687.5</v>
      </c>
      <c r="M116" s="855">
        <f t="shared" si="96"/>
        <v>825</v>
      </c>
      <c r="N116" s="855">
        <f t="shared" si="96"/>
        <v>1100</v>
      </c>
      <c r="O116" s="858"/>
      <c r="P116" s="858"/>
      <c r="Q116" s="858"/>
      <c r="R116" s="858"/>
      <c r="S116" s="858"/>
      <c r="T116" s="858"/>
      <c r="U116" s="858"/>
      <c r="V116" s="858"/>
      <c r="W116" s="858"/>
      <c r="X116" s="870">
        <f>+O116*$B$1*$E$116*F3</f>
        <v>0</v>
      </c>
      <c r="Y116" s="870">
        <f t="shared" ref="Y116:AF116" si="97">+P116*$B$1*$E$116*G3</f>
        <v>0</v>
      </c>
      <c r="Z116" s="870">
        <f t="shared" si="97"/>
        <v>0</v>
      </c>
      <c r="AA116" s="870">
        <f t="shared" si="97"/>
        <v>0</v>
      </c>
      <c r="AB116" s="870">
        <f t="shared" si="97"/>
        <v>0</v>
      </c>
      <c r="AC116" s="870">
        <f t="shared" si="97"/>
        <v>0</v>
      </c>
      <c r="AD116" s="870">
        <f t="shared" si="97"/>
        <v>0</v>
      </c>
      <c r="AE116" s="870">
        <f t="shared" si="97"/>
        <v>0</v>
      </c>
      <c r="AF116" s="870">
        <f t="shared" si="97"/>
        <v>0</v>
      </c>
      <c r="AG116" s="870">
        <f>SUM(X116:AF118)</f>
        <v>0</v>
      </c>
      <c r="AH116" s="877" t="e">
        <f t="shared" ref="AH116:AP116" si="98">+F116-(F116*$AG$133)</f>
        <v>#DIV/0!</v>
      </c>
      <c r="AI116" s="877" t="e">
        <f t="shared" si="98"/>
        <v>#DIV/0!</v>
      </c>
      <c r="AJ116" s="877" t="e">
        <f t="shared" si="98"/>
        <v>#DIV/0!</v>
      </c>
      <c r="AK116" s="877" t="e">
        <f t="shared" si="98"/>
        <v>#DIV/0!</v>
      </c>
      <c r="AL116" s="877" t="e">
        <f t="shared" si="98"/>
        <v>#DIV/0!</v>
      </c>
      <c r="AM116" s="877" t="e">
        <f t="shared" si="98"/>
        <v>#DIV/0!</v>
      </c>
      <c r="AN116" s="877" t="e">
        <f t="shared" si="98"/>
        <v>#DIV/0!</v>
      </c>
      <c r="AO116" s="877" t="e">
        <f t="shared" si="98"/>
        <v>#DIV/0!</v>
      </c>
      <c r="AP116" s="877" t="e">
        <f t="shared" si="98"/>
        <v>#DIV/0!</v>
      </c>
    </row>
    <row r="117" spans="1:42" x14ac:dyDescent="0.25">
      <c r="A117" s="306" t="s">
        <v>565</v>
      </c>
      <c r="B117" s="324" t="s">
        <v>668</v>
      </c>
      <c r="C117" s="312">
        <v>3</v>
      </c>
      <c r="D117" s="859"/>
      <c r="E117" s="859"/>
      <c r="F117" s="856"/>
      <c r="G117" s="856"/>
      <c r="H117" s="856"/>
      <c r="I117" s="856"/>
      <c r="J117" s="856"/>
      <c r="K117" s="856"/>
      <c r="L117" s="856"/>
      <c r="M117" s="856"/>
      <c r="N117" s="856"/>
      <c r="O117" s="859"/>
      <c r="P117" s="859"/>
      <c r="Q117" s="859"/>
      <c r="R117" s="859"/>
      <c r="S117" s="859"/>
      <c r="T117" s="859"/>
      <c r="U117" s="859"/>
      <c r="V117" s="859"/>
      <c r="W117" s="859"/>
      <c r="X117" s="856"/>
      <c r="Y117" s="856"/>
      <c r="Z117" s="856"/>
      <c r="AA117" s="856"/>
      <c r="AB117" s="856"/>
      <c r="AC117" s="856"/>
      <c r="AD117" s="856"/>
      <c r="AE117" s="856"/>
      <c r="AF117" s="856"/>
      <c r="AG117" s="856"/>
      <c r="AH117" s="878"/>
      <c r="AI117" s="878"/>
      <c r="AJ117" s="878"/>
      <c r="AK117" s="878"/>
      <c r="AL117" s="878"/>
      <c r="AM117" s="878"/>
      <c r="AN117" s="878"/>
      <c r="AO117" s="878"/>
      <c r="AP117" s="878"/>
    </row>
    <row r="118" spans="1:42" x14ac:dyDescent="0.25">
      <c r="A118" s="306" t="s">
        <v>567</v>
      </c>
      <c r="B118" s="324" t="s">
        <v>619</v>
      </c>
      <c r="C118" s="312">
        <v>5</v>
      </c>
      <c r="D118" s="860"/>
      <c r="E118" s="860"/>
      <c r="F118" s="857"/>
      <c r="G118" s="857"/>
      <c r="H118" s="857"/>
      <c r="I118" s="857"/>
      <c r="J118" s="857"/>
      <c r="K118" s="857"/>
      <c r="L118" s="857"/>
      <c r="M118" s="857"/>
      <c r="N118" s="857"/>
      <c r="O118" s="860"/>
      <c r="P118" s="860"/>
      <c r="Q118" s="860"/>
      <c r="R118" s="860"/>
      <c r="S118" s="860"/>
      <c r="T118" s="860"/>
      <c r="U118" s="860"/>
      <c r="V118" s="860"/>
      <c r="W118" s="860"/>
      <c r="X118" s="857"/>
      <c r="Y118" s="857"/>
      <c r="Z118" s="857"/>
      <c r="AA118" s="857"/>
      <c r="AB118" s="857"/>
      <c r="AC118" s="857"/>
      <c r="AD118" s="857"/>
      <c r="AE118" s="857"/>
      <c r="AF118" s="857"/>
      <c r="AG118" s="857"/>
      <c r="AH118" s="879"/>
      <c r="AI118" s="879"/>
      <c r="AJ118" s="879"/>
      <c r="AK118" s="879"/>
      <c r="AL118" s="879"/>
      <c r="AM118" s="879"/>
      <c r="AN118" s="879"/>
      <c r="AO118" s="879"/>
      <c r="AP118" s="879"/>
    </row>
    <row r="119" spans="1:42" x14ac:dyDescent="0.25">
      <c r="A119" s="319" t="s">
        <v>669</v>
      </c>
      <c r="B119" s="323" t="s">
        <v>670</v>
      </c>
      <c r="C119" s="319"/>
      <c r="D119" s="858">
        <f>+C120+C121</f>
        <v>1</v>
      </c>
      <c r="E119" s="858">
        <v>1</v>
      </c>
      <c r="F119" s="855">
        <f>+$B$1*$E$119*F3</f>
        <v>100</v>
      </c>
      <c r="G119" s="855">
        <f t="shared" ref="G119:N119" si="99">+$B$1*$E$119*G3</f>
        <v>114.99999999999999</v>
      </c>
      <c r="H119" s="855">
        <f t="shared" si="99"/>
        <v>125</v>
      </c>
      <c r="I119" s="855">
        <f t="shared" si="99"/>
        <v>130</v>
      </c>
      <c r="J119" s="855">
        <f t="shared" si="99"/>
        <v>150</v>
      </c>
      <c r="K119" s="855">
        <f t="shared" si="99"/>
        <v>200</v>
      </c>
      <c r="L119" s="855">
        <f t="shared" si="99"/>
        <v>250</v>
      </c>
      <c r="M119" s="855">
        <f t="shared" si="99"/>
        <v>300</v>
      </c>
      <c r="N119" s="855">
        <f t="shared" si="99"/>
        <v>400</v>
      </c>
      <c r="O119" s="858"/>
      <c r="P119" s="858"/>
      <c r="Q119" s="858"/>
      <c r="R119" s="858"/>
      <c r="S119" s="858"/>
      <c r="T119" s="858"/>
      <c r="U119" s="858"/>
      <c r="V119" s="858"/>
      <c r="W119" s="858"/>
      <c r="X119" s="870">
        <f>+O119*$B$1*$E$119*F3</f>
        <v>0</v>
      </c>
      <c r="Y119" s="870">
        <f t="shared" ref="Y119:AF119" si="100">+P119*$B$1*$E$119*G3</f>
        <v>0</v>
      </c>
      <c r="Z119" s="870">
        <f t="shared" si="100"/>
        <v>0</v>
      </c>
      <c r="AA119" s="870">
        <f t="shared" si="100"/>
        <v>0</v>
      </c>
      <c r="AB119" s="870">
        <f t="shared" si="100"/>
        <v>0</v>
      </c>
      <c r="AC119" s="870">
        <f t="shared" si="100"/>
        <v>0</v>
      </c>
      <c r="AD119" s="870">
        <f t="shared" si="100"/>
        <v>0</v>
      </c>
      <c r="AE119" s="870">
        <f t="shared" si="100"/>
        <v>0</v>
      </c>
      <c r="AF119" s="870">
        <f t="shared" si="100"/>
        <v>0</v>
      </c>
      <c r="AG119" s="870">
        <f>SUM(X119:AF121)</f>
        <v>0</v>
      </c>
      <c r="AH119" s="877" t="e">
        <f t="shared" ref="AH119:AP119" si="101">+F119-(F119*$AG$133)</f>
        <v>#DIV/0!</v>
      </c>
      <c r="AI119" s="877" t="e">
        <f t="shared" si="101"/>
        <v>#DIV/0!</v>
      </c>
      <c r="AJ119" s="877" t="e">
        <f t="shared" si="101"/>
        <v>#DIV/0!</v>
      </c>
      <c r="AK119" s="877" t="e">
        <f t="shared" si="101"/>
        <v>#DIV/0!</v>
      </c>
      <c r="AL119" s="877" t="e">
        <f t="shared" si="101"/>
        <v>#DIV/0!</v>
      </c>
      <c r="AM119" s="877" t="e">
        <f t="shared" si="101"/>
        <v>#DIV/0!</v>
      </c>
      <c r="AN119" s="877" t="e">
        <f t="shared" si="101"/>
        <v>#DIV/0!</v>
      </c>
      <c r="AO119" s="877" t="e">
        <f t="shared" si="101"/>
        <v>#DIV/0!</v>
      </c>
      <c r="AP119" s="877" t="e">
        <f t="shared" si="101"/>
        <v>#DIV/0!</v>
      </c>
    </row>
    <row r="120" spans="1:42" x14ac:dyDescent="0.25">
      <c r="A120" s="306" t="s">
        <v>565</v>
      </c>
      <c r="B120" s="324" t="s">
        <v>590</v>
      </c>
      <c r="C120" s="312">
        <v>0</v>
      </c>
      <c r="D120" s="859"/>
      <c r="E120" s="859"/>
      <c r="F120" s="856"/>
      <c r="G120" s="856"/>
      <c r="H120" s="856"/>
      <c r="I120" s="856"/>
      <c r="J120" s="856"/>
      <c r="K120" s="856"/>
      <c r="L120" s="856"/>
      <c r="M120" s="856"/>
      <c r="N120" s="856"/>
      <c r="O120" s="859"/>
      <c r="P120" s="859"/>
      <c r="Q120" s="859"/>
      <c r="R120" s="859"/>
      <c r="S120" s="859"/>
      <c r="T120" s="859"/>
      <c r="U120" s="859"/>
      <c r="V120" s="859"/>
      <c r="W120" s="859"/>
      <c r="X120" s="856"/>
      <c r="Y120" s="856"/>
      <c r="Z120" s="856"/>
      <c r="AA120" s="856"/>
      <c r="AB120" s="856"/>
      <c r="AC120" s="856"/>
      <c r="AD120" s="856"/>
      <c r="AE120" s="856"/>
      <c r="AF120" s="856"/>
      <c r="AG120" s="856"/>
      <c r="AH120" s="878"/>
      <c r="AI120" s="878"/>
      <c r="AJ120" s="878"/>
      <c r="AK120" s="878"/>
      <c r="AL120" s="878"/>
      <c r="AM120" s="878"/>
      <c r="AN120" s="878"/>
      <c r="AO120" s="878"/>
      <c r="AP120" s="878"/>
    </row>
    <row r="121" spans="1:42" x14ac:dyDescent="0.25">
      <c r="A121" s="306" t="s">
        <v>567</v>
      </c>
      <c r="B121" s="324" t="s">
        <v>571</v>
      </c>
      <c r="C121" s="312">
        <v>1</v>
      </c>
      <c r="D121" s="860"/>
      <c r="E121" s="860"/>
      <c r="F121" s="857"/>
      <c r="G121" s="857"/>
      <c r="H121" s="857"/>
      <c r="I121" s="857"/>
      <c r="J121" s="857"/>
      <c r="K121" s="857"/>
      <c r="L121" s="857"/>
      <c r="M121" s="857"/>
      <c r="N121" s="857"/>
      <c r="O121" s="860"/>
      <c r="P121" s="860"/>
      <c r="Q121" s="860"/>
      <c r="R121" s="860"/>
      <c r="S121" s="860"/>
      <c r="T121" s="860"/>
      <c r="U121" s="860"/>
      <c r="V121" s="860"/>
      <c r="W121" s="860"/>
      <c r="X121" s="857"/>
      <c r="Y121" s="857"/>
      <c r="Z121" s="857"/>
      <c r="AA121" s="857"/>
      <c r="AB121" s="857"/>
      <c r="AC121" s="857"/>
      <c r="AD121" s="857"/>
      <c r="AE121" s="857"/>
      <c r="AF121" s="857"/>
      <c r="AG121" s="857"/>
      <c r="AH121" s="879"/>
      <c r="AI121" s="879"/>
      <c r="AJ121" s="879"/>
      <c r="AK121" s="879"/>
      <c r="AL121" s="879"/>
      <c r="AM121" s="879"/>
      <c r="AN121" s="879"/>
      <c r="AO121" s="879"/>
      <c r="AP121" s="879"/>
    </row>
    <row r="122" spans="1:42" s="311" customFormat="1" ht="22.5" customHeight="1" x14ac:dyDescent="0.25">
      <c r="A122" s="313" t="s">
        <v>671</v>
      </c>
      <c r="B122" s="322" t="s">
        <v>672</v>
      </c>
      <c r="C122" s="318"/>
      <c r="D122" s="316"/>
      <c r="E122" s="316"/>
      <c r="F122" s="318"/>
      <c r="G122" s="318"/>
      <c r="H122" s="318"/>
      <c r="I122" s="318"/>
      <c r="J122" s="318"/>
      <c r="K122" s="318"/>
      <c r="L122" s="318"/>
      <c r="M122" s="318"/>
      <c r="N122" s="318"/>
      <c r="O122" s="327"/>
      <c r="P122" s="327"/>
      <c r="Q122" s="327"/>
      <c r="R122" s="327"/>
      <c r="S122" s="327"/>
      <c r="T122" s="327"/>
      <c r="U122" s="327"/>
      <c r="V122" s="327"/>
      <c r="W122" s="327"/>
      <c r="X122" s="327"/>
      <c r="Y122" s="327"/>
      <c r="Z122" s="327"/>
      <c r="AA122" s="327"/>
      <c r="AB122" s="327"/>
      <c r="AC122" s="327"/>
      <c r="AD122" s="327"/>
      <c r="AE122" s="327"/>
      <c r="AF122" s="327"/>
      <c r="AG122" s="327"/>
      <c r="AH122" s="327"/>
      <c r="AI122" s="327"/>
      <c r="AJ122" s="327"/>
      <c r="AK122" s="327"/>
      <c r="AL122" s="327"/>
      <c r="AM122" s="327"/>
      <c r="AN122" s="327"/>
      <c r="AO122" s="327"/>
      <c r="AP122" s="327"/>
    </row>
    <row r="123" spans="1:42" x14ac:dyDescent="0.25">
      <c r="A123" s="319" t="s">
        <v>673</v>
      </c>
      <c r="B123" s="323" t="s">
        <v>674</v>
      </c>
      <c r="C123" s="319"/>
      <c r="D123" s="858">
        <f>+C124+C125</f>
        <v>9</v>
      </c>
      <c r="E123" s="858">
        <v>3</v>
      </c>
      <c r="F123" s="855">
        <f>+$B$1*$E$123*F3</f>
        <v>300</v>
      </c>
      <c r="G123" s="855">
        <f t="shared" ref="G123:N123" si="102">+$B$1*$E$123*G3</f>
        <v>345</v>
      </c>
      <c r="H123" s="855">
        <f t="shared" si="102"/>
        <v>375</v>
      </c>
      <c r="I123" s="855">
        <f t="shared" si="102"/>
        <v>390</v>
      </c>
      <c r="J123" s="855">
        <f t="shared" si="102"/>
        <v>450</v>
      </c>
      <c r="K123" s="855">
        <f t="shared" si="102"/>
        <v>600</v>
      </c>
      <c r="L123" s="855">
        <f t="shared" si="102"/>
        <v>750</v>
      </c>
      <c r="M123" s="855">
        <f t="shared" si="102"/>
        <v>900</v>
      </c>
      <c r="N123" s="855">
        <f t="shared" si="102"/>
        <v>1200</v>
      </c>
      <c r="O123" s="858"/>
      <c r="P123" s="858"/>
      <c r="Q123" s="858"/>
      <c r="R123" s="858"/>
      <c r="S123" s="858"/>
      <c r="T123" s="858"/>
      <c r="U123" s="858"/>
      <c r="V123" s="858"/>
      <c r="W123" s="858"/>
      <c r="X123" s="870">
        <f>+O123*$B$1*$E$123*F3</f>
        <v>0</v>
      </c>
      <c r="Y123" s="870">
        <f t="shared" ref="Y123:AF123" si="103">+P123*$B$1*$E$123*G3</f>
        <v>0</v>
      </c>
      <c r="Z123" s="870">
        <f t="shared" si="103"/>
        <v>0</v>
      </c>
      <c r="AA123" s="870">
        <f t="shared" si="103"/>
        <v>0</v>
      </c>
      <c r="AB123" s="870">
        <f t="shared" si="103"/>
        <v>0</v>
      </c>
      <c r="AC123" s="870">
        <f t="shared" si="103"/>
        <v>0</v>
      </c>
      <c r="AD123" s="870">
        <f t="shared" si="103"/>
        <v>0</v>
      </c>
      <c r="AE123" s="870">
        <f t="shared" si="103"/>
        <v>0</v>
      </c>
      <c r="AF123" s="870">
        <f t="shared" si="103"/>
        <v>0</v>
      </c>
      <c r="AG123" s="870">
        <f>SUM(X123:AF125)</f>
        <v>0</v>
      </c>
      <c r="AH123" s="877" t="e">
        <f>+F123-(F123*$AG$133)</f>
        <v>#DIV/0!</v>
      </c>
      <c r="AI123" s="877" t="e">
        <f t="shared" ref="AI123:AP123" si="104">+G123-(G123*$AG$133)</f>
        <v>#DIV/0!</v>
      </c>
      <c r="AJ123" s="877" t="e">
        <f t="shared" si="104"/>
        <v>#DIV/0!</v>
      </c>
      <c r="AK123" s="877" t="e">
        <f t="shared" si="104"/>
        <v>#DIV/0!</v>
      </c>
      <c r="AL123" s="877" t="e">
        <f t="shared" si="104"/>
        <v>#DIV/0!</v>
      </c>
      <c r="AM123" s="877" t="e">
        <f t="shared" si="104"/>
        <v>#DIV/0!</v>
      </c>
      <c r="AN123" s="877" t="e">
        <f t="shared" si="104"/>
        <v>#DIV/0!</v>
      </c>
      <c r="AO123" s="877" t="e">
        <f t="shared" si="104"/>
        <v>#DIV/0!</v>
      </c>
      <c r="AP123" s="877" t="e">
        <f t="shared" si="104"/>
        <v>#DIV/0!</v>
      </c>
    </row>
    <row r="124" spans="1:42" x14ac:dyDescent="0.25">
      <c r="A124" s="306" t="s">
        <v>565</v>
      </c>
      <c r="B124" s="324" t="s">
        <v>574</v>
      </c>
      <c r="C124" s="312">
        <v>4</v>
      </c>
      <c r="D124" s="859"/>
      <c r="E124" s="859"/>
      <c r="F124" s="856"/>
      <c r="G124" s="856"/>
      <c r="H124" s="856"/>
      <c r="I124" s="856"/>
      <c r="J124" s="856"/>
      <c r="K124" s="856"/>
      <c r="L124" s="856"/>
      <c r="M124" s="856"/>
      <c r="N124" s="856"/>
      <c r="O124" s="859"/>
      <c r="P124" s="859"/>
      <c r="Q124" s="859"/>
      <c r="R124" s="859"/>
      <c r="S124" s="859"/>
      <c r="T124" s="859"/>
      <c r="U124" s="859"/>
      <c r="V124" s="859"/>
      <c r="W124" s="859"/>
      <c r="X124" s="856"/>
      <c r="Y124" s="856"/>
      <c r="Z124" s="856"/>
      <c r="AA124" s="856"/>
      <c r="AB124" s="856"/>
      <c r="AC124" s="856"/>
      <c r="AD124" s="856"/>
      <c r="AE124" s="856"/>
      <c r="AF124" s="856"/>
      <c r="AG124" s="856"/>
      <c r="AH124" s="878"/>
      <c r="AI124" s="878"/>
      <c r="AJ124" s="878"/>
      <c r="AK124" s="878"/>
      <c r="AL124" s="878"/>
      <c r="AM124" s="878"/>
      <c r="AN124" s="878"/>
      <c r="AO124" s="878"/>
      <c r="AP124" s="878"/>
    </row>
    <row r="125" spans="1:42" x14ac:dyDescent="0.25">
      <c r="A125" s="306" t="s">
        <v>567</v>
      </c>
      <c r="B125" s="324" t="s">
        <v>619</v>
      </c>
      <c r="C125" s="312">
        <v>5</v>
      </c>
      <c r="D125" s="860"/>
      <c r="E125" s="860"/>
      <c r="F125" s="857"/>
      <c r="G125" s="857"/>
      <c r="H125" s="857"/>
      <c r="I125" s="857"/>
      <c r="J125" s="857"/>
      <c r="K125" s="857"/>
      <c r="L125" s="857"/>
      <c r="M125" s="857"/>
      <c r="N125" s="857"/>
      <c r="O125" s="860"/>
      <c r="P125" s="860"/>
      <c r="Q125" s="860"/>
      <c r="R125" s="860"/>
      <c r="S125" s="860"/>
      <c r="T125" s="860"/>
      <c r="U125" s="860"/>
      <c r="V125" s="860"/>
      <c r="W125" s="860"/>
      <c r="X125" s="857"/>
      <c r="Y125" s="857"/>
      <c r="Z125" s="857"/>
      <c r="AA125" s="857"/>
      <c r="AB125" s="857"/>
      <c r="AC125" s="857"/>
      <c r="AD125" s="857"/>
      <c r="AE125" s="857"/>
      <c r="AF125" s="857"/>
      <c r="AG125" s="857"/>
      <c r="AH125" s="879"/>
      <c r="AI125" s="879"/>
      <c r="AJ125" s="879"/>
      <c r="AK125" s="879"/>
      <c r="AL125" s="879"/>
      <c r="AM125" s="879"/>
      <c r="AN125" s="879"/>
      <c r="AO125" s="879"/>
      <c r="AP125" s="879"/>
    </row>
    <row r="126" spans="1:42" s="311" customFormat="1" ht="22.5" customHeight="1" x14ac:dyDescent="0.25">
      <c r="A126" s="313" t="s">
        <v>675</v>
      </c>
      <c r="B126" s="322" t="s">
        <v>676</v>
      </c>
      <c r="C126" s="318"/>
      <c r="D126" s="316"/>
      <c r="E126" s="316"/>
      <c r="F126" s="318"/>
      <c r="G126" s="318"/>
      <c r="H126" s="318"/>
      <c r="I126" s="318"/>
      <c r="J126" s="318"/>
      <c r="K126" s="318"/>
      <c r="L126" s="318"/>
      <c r="M126" s="318"/>
      <c r="N126" s="318"/>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c r="AO126" s="327"/>
      <c r="AP126" s="327"/>
    </row>
    <row r="127" spans="1:42" x14ac:dyDescent="0.25">
      <c r="A127" s="319" t="s">
        <v>673</v>
      </c>
      <c r="B127" s="325" t="s">
        <v>677</v>
      </c>
      <c r="C127" s="317"/>
      <c r="D127" s="858">
        <f>+C128+C129</f>
        <v>0</v>
      </c>
      <c r="E127" s="858">
        <v>0.2</v>
      </c>
      <c r="F127" s="855">
        <f>+$B$1*$E$127</f>
        <v>20</v>
      </c>
      <c r="G127" s="855">
        <f t="shared" ref="G127:N127" si="105">+$B$1*$E$127</f>
        <v>20</v>
      </c>
      <c r="H127" s="855">
        <f t="shared" si="105"/>
        <v>20</v>
      </c>
      <c r="I127" s="855">
        <f t="shared" si="105"/>
        <v>20</v>
      </c>
      <c r="J127" s="855">
        <f t="shared" si="105"/>
        <v>20</v>
      </c>
      <c r="K127" s="855">
        <f t="shared" si="105"/>
        <v>20</v>
      </c>
      <c r="L127" s="855">
        <f t="shared" si="105"/>
        <v>20</v>
      </c>
      <c r="M127" s="855">
        <f t="shared" si="105"/>
        <v>20</v>
      </c>
      <c r="N127" s="855">
        <f t="shared" si="105"/>
        <v>20</v>
      </c>
      <c r="O127" s="858"/>
      <c r="P127" s="858"/>
      <c r="Q127" s="858"/>
      <c r="R127" s="858"/>
      <c r="S127" s="858"/>
      <c r="T127" s="858"/>
      <c r="U127" s="858"/>
      <c r="V127" s="858"/>
      <c r="W127" s="858"/>
      <c r="X127" s="870">
        <f>+O127*$B$1*$E$127</f>
        <v>0</v>
      </c>
      <c r="Y127" s="870">
        <f t="shared" ref="Y127:AF127" si="106">+P127*$B$1*$E$127</f>
        <v>0</v>
      </c>
      <c r="Z127" s="870">
        <f t="shared" si="106"/>
        <v>0</v>
      </c>
      <c r="AA127" s="870">
        <f t="shared" si="106"/>
        <v>0</v>
      </c>
      <c r="AB127" s="870">
        <f t="shared" si="106"/>
        <v>0</v>
      </c>
      <c r="AC127" s="870">
        <f t="shared" si="106"/>
        <v>0</v>
      </c>
      <c r="AD127" s="870">
        <f t="shared" si="106"/>
        <v>0</v>
      </c>
      <c r="AE127" s="870">
        <f t="shared" si="106"/>
        <v>0</v>
      </c>
      <c r="AF127" s="870">
        <f t="shared" si="106"/>
        <v>0</v>
      </c>
      <c r="AG127" s="870">
        <f>SUM(X127:AF129)</f>
        <v>0</v>
      </c>
      <c r="AH127" s="877" t="e">
        <f>+F127-(F127*$AG$133)</f>
        <v>#DIV/0!</v>
      </c>
      <c r="AI127" s="877" t="e">
        <f t="shared" ref="AI127:AP127" si="107">+G127-(G127*$AG$133)</f>
        <v>#DIV/0!</v>
      </c>
      <c r="AJ127" s="877" t="e">
        <f t="shared" si="107"/>
        <v>#DIV/0!</v>
      </c>
      <c r="AK127" s="877" t="e">
        <f t="shared" si="107"/>
        <v>#DIV/0!</v>
      </c>
      <c r="AL127" s="877" t="e">
        <f t="shared" si="107"/>
        <v>#DIV/0!</v>
      </c>
      <c r="AM127" s="877" t="e">
        <f t="shared" si="107"/>
        <v>#DIV/0!</v>
      </c>
      <c r="AN127" s="877" t="e">
        <f t="shared" si="107"/>
        <v>#DIV/0!</v>
      </c>
      <c r="AO127" s="877" t="e">
        <f t="shared" si="107"/>
        <v>#DIV/0!</v>
      </c>
      <c r="AP127" s="877" t="e">
        <f t="shared" si="107"/>
        <v>#DIV/0!</v>
      </c>
    </row>
    <row r="128" spans="1:42" x14ac:dyDescent="0.25">
      <c r="A128" s="306" t="s">
        <v>565</v>
      </c>
      <c r="B128" s="324" t="s">
        <v>590</v>
      </c>
      <c r="C128" s="312">
        <v>0</v>
      </c>
      <c r="D128" s="859"/>
      <c r="E128" s="859"/>
      <c r="F128" s="856"/>
      <c r="G128" s="856"/>
      <c r="H128" s="856"/>
      <c r="I128" s="856"/>
      <c r="J128" s="856"/>
      <c r="K128" s="856"/>
      <c r="L128" s="856"/>
      <c r="M128" s="856"/>
      <c r="N128" s="856"/>
      <c r="O128" s="859"/>
      <c r="P128" s="859"/>
      <c r="Q128" s="859"/>
      <c r="R128" s="859"/>
      <c r="S128" s="859"/>
      <c r="T128" s="859"/>
      <c r="U128" s="859"/>
      <c r="V128" s="859"/>
      <c r="W128" s="859"/>
      <c r="X128" s="856"/>
      <c r="Y128" s="856"/>
      <c r="Z128" s="856"/>
      <c r="AA128" s="856"/>
      <c r="AB128" s="856"/>
      <c r="AC128" s="856"/>
      <c r="AD128" s="856"/>
      <c r="AE128" s="856"/>
      <c r="AF128" s="856"/>
      <c r="AG128" s="856"/>
      <c r="AH128" s="878"/>
      <c r="AI128" s="878"/>
      <c r="AJ128" s="878"/>
      <c r="AK128" s="878"/>
      <c r="AL128" s="878"/>
      <c r="AM128" s="878"/>
      <c r="AN128" s="878"/>
      <c r="AO128" s="878"/>
      <c r="AP128" s="878"/>
    </row>
    <row r="129" spans="1:42" x14ac:dyDescent="0.25">
      <c r="A129" s="306" t="s">
        <v>567</v>
      </c>
      <c r="B129" s="308" t="s">
        <v>590</v>
      </c>
      <c r="C129" s="312">
        <v>0</v>
      </c>
      <c r="D129" s="860"/>
      <c r="E129" s="860"/>
      <c r="F129" s="857"/>
      <c r="G129" s="857"/>
      <c r="H129" s="857"/>
      <c r="I129" s="857"/>
      <c r="J129" s="857"/>
      <c r="K129" s="857"/>
      <c r="L129" s="857"/>
      <c r="M129" s="857"/>
      <c r="N129" s="857"/>
      <c r="O129" s="860"/>
      <c r="P129" s="860"/>
      <c r="Q129" s="860"/>
      <c r="R129" s="860"/>
      <c r="S129" s="860"/>
      <c r="T129" s="860"/>
      <c r="U129" s="860"/>
      <c r="V129" s="860"/>
      <c r="W129" s="860"/>
      <c r="X129" s="857"/>
      <c r="Y129" s="857"/>
      <c r="Z129" s="857"/>
      <c r="AA129" s="857"/>
      <c r="AB129" s="857"/>
      <c r="AC129" s="857"/>
      <c r="AD129" s="857"/>
      <c r="AE129" s="857"/>
      <c r="AF129" s="857"/>
      <c r="AG129" s="857"/>
      <c r="AH129" s="879"/>
      <c r="AI129" s="879"/>
      <c r="AJ129" s="879"/>
      <c r="AK129" s="879"/>
      <c r="AL129" s="879"/>
      <c r="AM129" s="879"/>
      <c r="AN129" s="879"/>
      <c r="AO129" s="879"/>
      <c r="AP129" s="879"/>
    </row>
    <row r="130" spans="1:42" ht="15.75" thickBot="1" x14ac:dyDescent="0.3">
      <c r="A130" s="345"/>
      <c r="B130" s="345"/>
      <c r="AF130" s="306" t="s">
        <v>678</v>
      </c>
      <c r="AG130" s="321">
        <f>SUM(AG5:AG129)</f>
        <v>0</v>
      </c>
    </row>
    <row r="131" spans="1:42" x14ac:dyDescent="0.25">
      <c r="A131" s="347" t="s">
        <v>679</v>
      </c>
      <c r="B131" s="358"/>
      <c r="C131" s="355"/>
      <c r="AF131" s="306" t="s">
        <v>680</v>
      </c>
      <c r="AG131" s="321">
        <v>200000</v>
      </c>
    </row>
    <row r="132" spans="1:42" x14ac:dyDescent="0.25">
      <c r="A132" s="351">
        <v>0</v>
      </c>
      <c r="B132" s="350" t="s">
        <v>590</v>
      </c>
      <c r="C132" s="355"/>
      <c r="AF132" s="306" t="s">
        <v>197</v>
      </c>
      <c r="AG132" s="321">
        <f>+AG130-AG131</f>
        <v>-200000</v>
      </c>
    </row>
    <row r="133" spans="1:42" x14ac:dyDescent="0.25">
      <c r="A133" s="351">
        <v>1</v>
      </c>
      <c r="B133" s="350" t="s">
        <v>566</v>
      </c>
      <c r="C133" s="355"/>
      <c r="AF133" s="306" t="s">
        <v>681</v>
      </c>
      <c r="AG133" s="329" t="e">
        <f>+AG132/AG130</f>
        <v>#DIV/0!</v>
      </c>
    </row>
    <row r="134" spans="1:42" x14ac:dyDescent="0.25">
      <c r="A134" s="351">
        <v>2</v>
      </c>
      <c r="B134" s="350" t="s">
        <v>571</v>
      </c>
      <c r="C134" s="355"/>
    </row>
    <row r="135" spans="1:42" x14ac:dyDescent="0.25">
      <c r="A135" s="351">
        <v>3</v>
      </c>
      <c r="B135" s="350" t="s">
        <v>570</v>
      </c>
      <c r="C135" s="355"/>
      <c r="F135" s="305"/>
      <c r="G135" s="305"/>
    </row>
    <row r="136" spans="1:42" x14ac:dyDescent="0.25">
      <c r="A136" s="351">
        <v>4</v>
      </c>
      <c r="B136" s="350" t="s">
        <v>574</v>
      </c>
      <c r="C136" s="355"/>
    </row>
    <row r="137" spans="1:42" x14ac:dyDescent="0.25">
      <c r="A137" s="351">
        <v>5</v>
      </c>
      <c r="B137" s="350" t="s">
        <v>619</v>
      </c>
      <c r="C137" s="355"/>
    </row>
    <row r="138" spans="1:42" x14ac:dyDescent="0.25">
      <c r="A138" s="349"/>
      <c r="B138" s="348"/>
      <c r="C138" s="355"/>
      <c r="D138" s="305"/>
      <c r="E138" s="305"/>
      <c r="F138" s="305"/>
      <c r="G138" s="305"/>
    </row>
    <row r="139" spans="1:42" x14ac:dyDescent="0.25">
      <c r="A139" s="349"/>
      <c r="B139" s="348"/>
      <c r="C139" s="355"/>
      <c r="G139" s="344"/>
    </row>
    <row r="140" spans="1:42" x14ac:dyDescent="0.25">
      <c r="A140" s="359"/>
      <c r="B140" s="350" t="s">
        <v>682</v>
      </c>
      <c r="C140" s="356"/>
      <c r="D140" s="344"/>
    </row>
    <row r="141" spans="1:42" x14ac:dyDescent="0.25">
      <c r="A141" s="351" t="s">
        <v>551</v>
      </c>
      <c r="B141" s="350"/>
      <c r="C141" s="357"/>
      <c r="D141" s="344"/>
    </row>
    <row r="142" spans="1:42" x14ac:dyDescent="0.25">
      <c r="A142" s="351">
        <v>0</v>
      </c>
      <c r="B142" s="350" t="s">
        <v>552</v>
      </c>
      <c r="C142" s="357"/>
      <c r="D142" s="344"/>
    </row>
    <row r="143" spans="1:42" x14ac:dyDescent="0.25">
      <c r="A143" s="351">
        <v>1</v>
      </c>
      <c r="B143" s="350">
        <v>0.2</v>
      </c>
      <c r="C143" s="357"/>
      <c r="D143" s="344"/>
    </row>
    <row r="144" spans="1:42" x14ac:dyDescent="0.25">
      <c r="A144" s="351">
        <v>2</v>
      </c>
      <c r="B144" s="350">
        <v>1</v>
      </c>
      <c r="C144" s="357"/>
      <c r="D144" s="344"/>
    </row>
    <row r="145" spans="1:4" x14ac:dyDescent="0.25">
      <c r="A145" s="351">
        <v>3</v>
      </c>
      <c r="B145" s="350">
        <v>1.25</v>
      </c>
      <c r="C145" s="357"/>
      <c r="D145" s="344"/>
    </row>
    <row r="146" spans="1:4" x14ac:dyDescent="0.25">
      <c r="A146" s="351">
        <v>4</v>
      </c>
      <c r="B146" s="350">
        <v>1.5</v>
      </c>
      <c r="C146" s="357"/>
      <c r="D146" s="344"/>
    </row>
    <row r="147" spans="1:4" x14ac:dyDescent="0.25">
      <c r="A147" s="351">
        <v>5</v>
      </c>
      <c r="B147" s="350">
        <v>1.75</v>
      </c>
      <c r="C147" s="357"/>
      <c r="D147" s="344"/>
    </row>
    <row r="148" spans="1:4" x14ac:dyDescent="0.25">
      <c r="A148" s="351">
        <v>6</v>
      </c>
      <c r="B148" s="350">
        <v>2</v>
      </c>
      <c r="C148" s="357"/>
      <c r="D148" s="344"/>
    </row>
    <row r="149" spans="1:4" x14ac:dyDescent="0.25">
      <c r="A149" s="351">
        <v>7</v>
      </c>
      <c r="B149" s="350">
        <v>2.25</v>
      </c>
      <c r="C149" s="357"/>
      <c r="D149" s="344"/>
    </row>
    <row r="150" spans="1:4" x14ac:dyDescent="0.25">
      <c r="A150" s="351">
        <v>8</v>
      </c>
      <c r="B150" s="350">
        <v>2.5</v>
      </c>
      <c r="C150" s="357"/>
      <c r="D150" s="344"/>
    </row>
    <row r="151" spans="1:4" x14ac:dyDescent="0.25">
      <c r="A151" s="351">
        <v>9</v>
      </c>
      <c r="B151" s="350">
        <v>2.75</v>
      </c>
      <c r="C151" s="357"/>
      <c r="D151" s="344"/>
    </row>
    <row r="152" spans="1:4" x14ac:dyDescent="0.25">
      <c r="A152" s="351">
        <v>10</v>
      </c>
      <c r="B152" s="350">
        <v>3</v>
      </c>
      <c r="C152" s="357"/>
      <c r="D152" s="344"/>
    </row>
    <row r="153" spans="1:4" ht="15.75" thickBot="1" x14ac:dyDescent="0.3">
      <c r="A153" s="360"/>
      <c r="B153" s="352">
        <v>3.25</v>
      </c>
      <c r="C153" s="357"/>
      <c r="D153" s="354"/>
    </row>
    <row r="154" spans="1:4" x14ac:dyDescent="0.25">
      <c r="A154" s="346"/>
      <c r="B154" s="346"/>
      <c r="C154" s="353"/>
      <c r="D154" s="354"/>
    </row>
    <row r="155" spans="1:4" x14ac:dyDescent="0.25">
      <c r="C155" s="353"/>
      <c r="D155" s="354"/>
    </row>
  </sheetData>
  <mergeCells count="1441">
    <mergeCell ref="AP127:AP129"/>
    <mergeCell ref="AO123:AO125"/>
    <mergeCell ref="AP123:AP125"/>
    <mergeCell ref="AH127:AH129"/>
    <mergeCell ref="AI127:AI129"/>
    <mergeCell ref="AJ127:AJ129"/>
    <mergeCell ref="AK127:AK129"/>
    <mergeCell ref="AL127:AL129"/>
    <mergeCell ref="AM127:AM129"/>
    <mergeCell ref="AN127:AN129"/>
    <mergeCell ref="AO127:AO129"/>
    <mergeCell ref="AN119:AN121"/>
    <mergeCell ref="AO119:AO121"/>
    <mergeCell ref="AP119:AP121"/>
    <mergeCell ref="AH123:AH125"/>
    <mergeCell ref="AI123:AI125"/>
    <mergeCell ref="AJ123:AJ125"/>
    <mergeCell ref="AK123:AK125"/>
    <mergeCell ref="AL123:AL125"/>
    <mergeCell ref="AM123:AM125"/>
    <mergeCell ref="AN123:AN125"/>
    <mergeCell ref="AH119:AH121"/>
    <mergeCell ref="AI119:AI121"/>
    <mergeCell ref="AJ119:AJ121"/>
    <mergeCell ref="AK119:AK121"/>
    <mergeCell ref="AL119:AL121"/>
    <mergeCell ref="AM119:AM121"/>
    <mergeCell ref="AP113:AP115"/>
    <mergeCell ref="AH116:AH118"/>
    <mergeCell ref="AI116:AI118"/>
    <mergeCell ref="AJ116:AJ118"/>
    <mergeCell ref="AK116:AK118"/>
    <mergeCell ref="AL116:AL118"/>
    <mergeCell ref="AM116:AM118"/>
    <mergeCell ref="AN116:AN118"/>
    <mergeCell ref="AO116:AO118"/>
    <mergeCell ref="AP116:AP118"/>
    <mergeCell ref="AO110:AO112"/>
    <mergeCell ref="AP110:AP112"/>
    <mergeCell ref="AH113:AH115"/>
    <mergeCell ref="AI113:AI115"/>
    <mergeCell ref="AJ113:AJ115"/>
    <mergeCell ref="AK113:AK115"/>
    <mergeCell ref="AL113:AL115"/>
    <mergeCell ref="AM113:AM115"/>
    <mergeCell ref="AN113:AN115"/>
    <mergeCell ref="AO113:AO115"/>
    <mergeCell ref="AN107:AN109"/>
    <mergeCell ref="AO107:AO109"/>
    <mergeCell ref="AP107:AP109"/>
    <mergeCell ref="AH110:AH112"/>
    <mergeCell ref="AI110:AI112"/>
    <mergeCell ref="AJ110:AJ112"/>
    <mergeCell ref="AK110:AK112"/>
    <mergeCell ref="AL110:AL112"/>
    <mergeCell ref="AM110:AM112"/>
    <mergeCell ref="AN110:AN112"/>
    <mergeCell ref="AH107:AH109"/>
    <mergeCell ref="AI107:AI109"/>
    <mergeCell ref="AJ107:AJ109"/>
    <mergeCell ref="AK107:AK109"/>
    <mergeCell ref="AL107:AL109"/>
    <mergeCell ref="AM107:AM109"/>
    <mergeCell ref="AP99:AP101"/>
    <mergeCell ref="AH103:AH105"/>
    <mergeCell ref="AI103:AI105"/>
    <mergeCell ref="AJ103:AJ105"/>
    <mergeCell ref="AK103:AK105"/>
    <mergeCell ref="AL103:AL105"/>
    <mergeCell ref="AM103:AM105"/>
    <mergeCell ref="AN103:AN105"/>
    <mergeCell ref="AO103:AO105"/>
    <mergeCell ref="AP103:AP105"/>
    <mergeCell ref="AO95:AO97"/>
    <mergeCell ref="AP95:AP97"/>
    <mergeCell ref="AH99:AH101"/>
    <mergeCell ref="AI99:AI101"/>
    <mergeCell ref="AJ99:AJ101"/>
    <mergeCell ref="AK99:AK101"/>
    <mergeCell ref="AL99:AL101"/>
    <mergeCell ref="AM99:AM101"/>
    <mergeCell ref="AN99:AN101"/>
    <mergeCell ref="AO99:AO101"/>
    <mergeCell ref="AN91:AN93"/>
    <mergeCell ref="AO91:AO93"/>
    <mergeCell ref="AP91:AP93"/>
    <mergeCell ref="AH95:AH97"/>
    <mergeCell ref="AI95:AI97"/>
    <mergeCell ref="AJ95:AJ97"/>
    <mergeCell ref="AK95:AK97"/>
    <mergeCell ref="AL95:AL97"/>
    <mergeCell ref="AM95:AM97"/>
    <mergeCell ref="AN95:AN97"/>
    <mergeCell ref="AH91:AH93"/>
    <mergeCell ref="AI91:AI93"/>
    <mergeCell ref="AJ91:AJ93"/>
    <mergeCell ref="AK91:AK93"/>
    <mergeCell ref="AL91:AL93"/>
    <mergeCell ref="AM91:AM93"/>
    <mergeCell ref="AP84:AP86"/>
    <mergeCell ref="AH88:AH90"/>
    <mergeCell ref="AI88:AI90"/>
    <mergeCell ref="AJ88:AJ90"/>
    <mergeCell ref="AK88:AK90"/>
    <mergeCell ref="AL88:AL90"/>
    <mergeCell ref="AM88:AM90"/>
    <mergeCell ref="AN88:AN90"/>
    <mergeCell ref="AO88:AO90"/>
    <mergeCell ref="AP88:AP90"/>
    <mergeCell ref="AO80:AO82"/>
    <mergeCell ref="AP80:AP82"/>
    <mergeCell ref="AH84:AH86"/>
    <mergeCell ref="AI84:AI86"/>
    <mergeCell ref="AJ84:AJ86"/>
    <mergeCell ref="AK84:AK86"/>
    <mergeCell ref="AL84:AL86"/>
    <mergeCell ref="AM84:AM86"/>
    <mergeCell ref="AN84:AN86"/>
    <mergeCell ref="AO84:AO86"/>
    <mergeCell ref="AN76:AN78"/>
    <mergeCell ref="AO76:AO78"/>
    <mergeCell ref="AP76:AP78"/>
    <mergeCell ref="AH80:AH82"/>
    <mergeCell ref="AI80:AI82"/>
    <mergeCell ref="AJ80:AJ82"/>
    <mergeCell ref="AK80:AK82"/>
    <mergeCell ref="AL80:AL82"/>
    <mergeCell ref="AM80:AM82"/>
    <mergeCell ref="AN80:AN82"/>
    <mergeCell ref="AH76:AH78"/>
    <mergeCell ref="AI76:AI78"/>
    <mergeCell ref="AJ76:AJ78"/>
    <mergeCell ref="AK76:AK78"/>
    <mergeCell ref="AL76:AL78"/>
    <mergeCell ref="AM76:AM78"/>
    <mergeCell ref="AP69:AP71"/>
    <mergeCell ref="AH73:AH75"/>
    <mergeCell ref="AI73:AI75"/>
    <mergeCell ref="AJ73:AJ75"/>
    <mergeCell ref="AK73:AK75"/>
    <mergeCell ref="AL73:AL75"/>
    <mergeCell ref="AM73:AM75"/>
    <mergeCell ref="AN73:AN75"/>
    <mergeCell ref="AO73:AO75"/>
    <mergeCell ref="AP73:AP75"/>
    <mergeCell ref="AO66:AO68"/>
    <mergeCell ref="AP66:AP68"/>
    <mergeCell ref="AH69:AH71"/>
    <mergeCell ref="AI69:AI71"/>
    <mergeCell ref="AJ69:AJ71"/>
    <mergeCell ref="AK69:AK71"/>
    <mergeCell ref="AL69:AL71"/>
    <mergeCell ref="AM69:AM71"/>
    <mergeCell ref="AN69:AN71"/>
    <mergeCell ref="AO69:AO71"/>
    <mergeCell ref="AN62:AN64"/>
    <mergeCell ref="AO62:AO64"/>
    <mergeCell ref="AP62:AP64"/>
    <mergeCell ref="AH66:AH68"/>
    <mergeCell ref="AI66:AI68"/>
    <mergeCell ref="AJ66:AJ68"/>
    <mergeCell ref="AK66:AK68"/>
    <mergeCell ref="AL66:AL68"/>
    <mergeCell ref="AM66:AM68"/>
    <mergeCell ref="AN66:AN68"/>
    <mergeCell ref="AH62:AH64"/>
    <mergeCell ref="AI62:AI64"/>
    <mergeCell ref="AJ62:AJ64"/>
    <mergeCell ref="AK62:AK64"/>
    <mergeCell ref="AL62:AL64"/>
    <mergeCell ref="AM62:AM64"/>
    <mergeCell ref="AP55:AP57"/>
    <mergeCell ref="AH58:AH60"/>
    <mergeCell ref="AI58:AI60"/>
    <mergeCell ref="AJ58:AJ60"/>
    <mergeCell ref="AK58:AK60"/>
    <mergeCell ref="AL58:AL60"/>
    <mergeCell ref="AM58:AM60"/>
    <mergeCell ref="AN58:AN60"/>
    <mergeCell ref="AO58:AO60"/>
    <mergeCell ref="AP58:AP60"/>
    <mergeCell ref="AO51:AO53"/>
    <mergeCell ref="AP51:AP53"/>
    <mergeCell ref="AH55:AH57"/>
    <mergeCell ref="AI55:AI57"/>
    <mergeCell ref="AJ55:AJ57"/>
    <mergeCell ref="AK55:AK57"/>
    <mergeCell ref="AL55:AL57"/>
    <mergeCell ref="AM55:AM57"/>
    <mergeCell ref="AN55:AN57"/>
    <mergeCell ref="AO55:AO57"/>
    <mergeCell ref="AN47:AN49"/>
    <mergeCell ref="AO47:AO49"/>
    <mergeCell ref="AP47:AP49"/>
    <mergeCell ref="AH51:AH53"/>
    <mergeCell ref="AI51:AI53"/>
    <mergeCell ref="AJ51:AJ53"/>
    <mergeCell ref="AK51:AK53"/>
    <mergeCell ref="AL51:AL53"/>
    <mergeCell ref="AM51:AM53"/>
    <mergeCell ref="AN51:AN53"/>
    <mergeCell ref="AH47:AH49"/>
    <mergeCell ref="AI47:AI49"/>
    <mergeCell ref="AJ47:AJ49"/>
    <mergeCell ref="AK47:AK49"/>
    <mergeCell ref="AL47:AL49"/>
    <mergeCell ref="AM47:AM49"/>
    <mergeCell ref="AP41:AP43"/>
    <mergeCell ref="AH44:AH46"/>
    <mergeCell ref="AI44:AI46"/>
    <mergeCell ref="AJ44:AJ46"/>
    <mergeCell ref="AK44:AK46"/>
    <mergeCell ref="AL44:AL46"/>
    <mergeCell ref="AM44:AM46"/>
    <mergeCell ref="AN44:AN46"/>
    <mergeCell ref="AO44:AO46"/>
    <mergeCell ref="AP44:AP46"/>
    <mergeCell ref="AO38:AO40"/>
    <mergeCell ref="AP38:AP40"/>
    <mergeCell ref="AH41:AH43"/>
    <mergeCell ref="AI41:AI43"/>
    <mergeCell ref="AJ41:AJ43"/>
    <mergeCell ref="AK41:AK43"/>
    <mergeCell ref="AL41:AL43"/>
    <mergeCell ref="AM41:AM43"/>
    <mergeCell ref="AN41:AN43"/>
    <mergeCell ref="AO41:AO43"/>
    <mergeCell ref="AN35:AN37"/>
    <mergeCell ref="AO35:AO37"/>
    <mergeCell ref="AP35:AP37"/>
    <mergeCell ref="AH38:AH40"/>
    <mergeCell ref="AI38:AI40"/>
    <mergeCell ref="AJ38:AJ40"/>
    <mergeCell ref="AK38:AK40"/>
    <mergeCell ref="AL38:AL40"/>
    <mergeCell ref="AM38:AM40"/>
    <mergeCell ref="AN38:AN40"/>
    <mergeCell ref="AH35:AH37"/>
    <mergeCell ref="AI35:AI37"/>
    <mergeCell ref="AJ35:AJ37"/>
    <mergeCell ref="AK35:AK37"/>
    <mergeCell ref="AL35:AL37"/>
    <mergeCell ref="AM35:AM37"/>
    <mergeCell ref="AP28:AP30"/>
    <mergeCell ref="AH31:AH33"/>
    <mergeCell ref="AI31:AI33"/>
    <mergeCell ref="AJ31:AJ33"/>
    <mergeCell ref="AK31:AK33"/>
    <mergeCell ref="AL31:AL33"/>
    <mergeCell ref="AM31:AM33"/>
    <mergeCell ref="AN31:AN33"/>
    <mergeCell ref="AO31:AO33"/>
    <mergeCell ref="AP31:AP33"/>
    <mergeCell ref="AO24:AO26"/>
    <mergeCell ref="AP24:AP26"/>
    <mergeCell ref="AH28:AH30"/>
    <mergeCell ref="AI28:AI30"/>
    <mergeCell ref="AJ28:AJ30"/>
    <mergeCell ref="AK28:AK30"/>
    <mergeCell ref="AL28:AL30"/>
    <mergeCell ref="AM28:AM30"/>
    <mergeCell ref="AN28:AN30"/>
    <mergeCell ref="AO28:AO30"/>
    <mergeCell ref="AN20:AN22"/>
    <mergeCell ref="AO20:AO22"/>
    <mergeCell ref="AP20:AP22"/>
    <mergeCell ref="AH24:AH26"/>
    <mergeCell ref="AI24:AI26"/>
    <mergeCell ref="AJ24:AJ26"/>
    <mergeCell ref="AK24:AK26"/>
    <mergeCell ref="AL24:AL26"/>
    <mergeCell ref="AM24:AM26"/>
    <mergeCell ref="AN24:AN26"/>
    <mergeCell ref="AH20:AH22"/>
    <mergeCell ref="AI20:AI22"/>
    <mergeCell ref="AJ20:AJ22"/>
    <mergeCell ref="AK20:AK22"/>
    <mergeCell ref="AL20:AL22"/>
    <mergeCell ref="AM20:AM22"/>
    <mergeCell ref="AP14:AP16"/>
    <mergeCell ref="AH17:AH19"/>
    <mergeCell ref="AI17:AI19"/>
    <mergeCell ref="AJ17:AJ19"/>
    <mergeCell ref="AK17:AK19"/>
    <mergeCell ref="AL17:AL19"/>
    <mergeCell ref="AM17:AM19"/>
    <mergeCell ref="AN17:AN19"/>
    <mergeCell ref="AO17:AO19"/>
    <mergeCell ref="AP17:AP19"/>
    <mergeCell ref="AO11:AO13"/>
    <mergeCell ref="AP11:AP13"/>
    <mergeCell ref="AH14:AH16"/>
    <mergeCell ref="AI14:AI16"/>
    <mergeCell ref="AJ14:AJ16"/>
    <mergeCell ref="AK14:AK16"/>
    <mergeCell ref="AL14:AL16"/>
    <mergeCell ref="AM14:AM16"/>
    <mergeCell ref="AN14:AN16"/>
    <mergeCell ref="AO14:AO16"/>
    <mergeCell ref="AN8:AN10"/>
    <mergeCell ref="AO8:AO10"/>
    <mergeCell ref="AP8:AP10"/>
    <mergeCell ref="AH11:AH13"/>
    <mergeCell ref="AI11:AI13"/>
    <mergeCell ref="AJ11:AJ13"/>
    <mergeCell ref="AK11:AK13"/>
    <mergeCell ref="AL11:AL13"/>
    <mergeCell ref="AM11:AM13"/>
    <mergeCell ref="AN11:AN13"/>
    <mergeCell ref="AH8:AH10"/>
    <mergeCell ref="AI8:AI10"/>
    <mergeCell ref="AJ8:AJ10"/>
    <mergeCell ref="AK8:AK10"/>
    <mergeCell ref="AL8:AL10"/>
    <mergeCell ref="AM8:AM10"/>
    <mergeCell ref="AP2:AP3"/>
    <mergeCell ref="AH5:AH7"/>
    <mergeCell ref="AI5:AI7"/>
    <mergeCell ref="AJ5:AJ7"/>
    <mergeCell ref="AK5:AK7"/>
    <mergeCell ref="AL5:AL7"/>
    <mergeCell ref="AM5:AM7"/>
    <mergeCell ref="AN5:AN7"/>
    <mergeCell ref="AO5:AO7"/>
    <mergeCell ref="AP5:AP7"/>
    <mergeCell ref="AG127:AG129"/>
    <mergeCell ref="AH1:AP1"/>
    <mergeCell ref="AH2:AH3"/>
    <mergeCell ref="AI2:AI3"/>
    <mergeCell ref="AJ2:AJ3"/>
    <mergeCell ref="AK2:AK3"/>
    <mergeCell ref="AL2:AL3"/>
    <mergeCell ref="AM2:AM3"/>
    <mergeCell ref="AN2:AN3"/>
    <mergeCell ref="AO2:AO3"/>
    <mergeCell ref="AG107:AG109"/>
    <mergeCell ref="AG110:AG112"/>
    <mergeCell ref="AG113:AG115"/>
    <mergeCell ref="AG116:AG118"/>
    <mergeCell ref="AG119:AG121"/>
    <mergeCell ref="AG123:AG125"/>
    <mergeCell ref="AG84:AG86"/>
    <mergeCell ref="AG88:AG90"/>
    <mergeCell ref="AG91:AG93"/>
    <mergeCell ref="AG95:AG97"/>
    <mergeCell ref="AG99:AG101"/>
    <mergeCell ref="AG103:AG105"/>
    <mergeCell ref="AG62:AG64"/>
    <mergeCell ref="AG66:AG68"/>
    <mergeCell ref="AG69:AG71"/>
    <mergeCell ref="AG73:AG75"/>
    <mergeCell ref="AG76:AG78"/>
    <mergeCell ref="AG80:AG82"/>
    <mergeCell ref="AG41:AG43"/>
    <mergeCell ref="AG44:AG46"/>
    <mergeCell ref="AG47:AG49"/>
    <mergeCell ref="AG51:AG53"/>
    <mergeCell ref="AG55:AG57"/>
    <mergeCell ref="AG58:AG60"/>
    <mergeCell ref="AG20:AG22"/>
    <mergeCell ref="AG24:AG26"/>
    <mergeCell ref="AG28:AG30"/>
    <mergeCell ref="AG31:AG33"/>
    <mergeCell ref="AG35:AG37"/>
    <mergeCell ref="AG38:AG40"/>
    <mergeCell ref="AG2:AG3"/>
    <mergeCell ref="AG5:AG7"/>
    <mergeCell ref="AG8:AG10"/>
    <mergeCell ref="AG11:AG13"/>
    <mergeCell ref="AG14:AG16"/>
    <mergeCell ref="AG17:AG19"/>
    <mergeCell ref="AE123:AE125"/>
    <mergeCell ref="AF123:AF125"/>
    <mergeCell ref="Y127:Y129"/>
    <mergeCell ref="Z127:Z129"/>
    <mergeCell ref="AA127:AA129"/>
    <mergeCell ref="AB127:AB129"/>
    <mergeCell ref="AC127:AC129"/>
    <mergeCell ref="AD127:AD129"/>
    <mergeCell ref="AE127:AE129"/>
    <mergeCell ref="AF127:AF129"/>
    <mergeCell ref="Y123:Y125"/>
    <mergeCell ref="Z123:Z125"/>
    <mergeCell ref="AA123:AA125"/>
    <mergeCell ref="AB123:AB125"/>
    <mergeCell ref="AC123:AC125"/>
    <mergeCell ref="AD123:AD125"/>
    <mergeCell ref="AE116:AE118"/>
    <mergeCell ref="AF116:AF118"/>
    <mergeCell ref="Y119:Y121"/>
    <mergeCell ref="Z119:Z121"/>
    <mergeCell ref="AA119:AA121"/>
    <mergeCell ref="AB119:AB121"/>
    <mergeCell ref="AC119:AC121"/>
    <mergeCell ref="AD119:AD121"/>
    <mergeCell ref="AE119:AE121"/>
    <mergeCell ref="AF119:AF121"/>
    <mergeCell ref="Y116:Y118"/>
    <mergeCell ref="Z116:Z118"/>
    <mergeCell ref="AA116:AA118"/>
    <mergeCell ref="AB116:AB118"/>
    <mergeCell ref="AC116:AC118"/>
    <mergeCell ref="AD116:AD118"/>
    <mergeCell ref="AE110:AE112"/>
    <mergeCell ref="AF110:AF112"/>
    <mergeCell ref="Y113:Y115"/>
    <mergeCell ref="Z113:Z115"/>
    <mergeCell ref="AA113:AA115"/>
    <mergeCell ref="AB113:AB115"/>
    <mergeCell ref="AC113:AC115"/>
    <mergeCell ref="AD113:AD115"/>
    <mergeCell ref="AE113:AE115"/>
    <mergeCell ref="AF113:AF115"/>
    <mergeCell ref="Y110:Y112"/>
    <mergeCell ref="Z110:Z112"/>
    <mergeCell ref="AA110:AA112"/>
    <mergeCell ref="AB110:AB112"/>
    <mergeCell ref="AC110:AC112"/>
    <mergeCell ref="AD110:AD112"/>
    <mergeCell ref="AE103:AE105"/>
    <mergeCell ref="AF103:AF105"/>
    <mergeCell ref="Y107:Y109"/>
    <mergeCell ref="Z107:Z109"/>
    <mergeCell ref="AA107:AA109"/>
    <mergeCell ref="AB107:AB109"/>
    <mergeCell ref="AC107:AC109"/>
    <mergeCell ref="AD107:AD109"/>
    <mergeCell ref="AE107:AE109"/>
    <mergeCell ref="AF107:AF109"/>
    <mergeCell ref="Y103:Y105"/>
    <mergeCell ref="Z103:Z105"/>
    <mergeCell ref="AA103:AA105"/>
    <mergeCell ref="AB103:AB105"/>
    <mergeCell ref="AC103:AC105"/>
    <mergeCell ref="AD103:AD105"/>
    <mergeCell ref="AE95:AE97"/>
    <mergeCell ref="AF95:AF97"/>
    <mergeCell ref="Y99:Y101"/>
    <mergeCell ref="Z99:Z101"/>
    <mergeCell ref="AA99:AA101"/>
    <mergeCell ref="AB99:AB101"/>
    <mergeCell ref="AC99:AC101"/>
    <mergeCell ref="AD99:AD101"/>
    <mergeCell ref="AE99:AE101"/>
    <mergeCell ref="AF99:AF101"/>
    <mergeCell ref="Y95:Y97"/>
    <mergeCell ref="Z95:Z97"/>
    <mergeCell ref="AA95:AA97"/>
    <mergeCell ref="AB95:AB97"/>
    <mergeCell ref="AC95:AC97"/>
    <mergeCell ref="AD95:AD97"/>
    <mergeCell ref="AE88:AE90"/>
    <mergeCell ref="AF88:AF90"/>
    <mergeCell ref="Y91:Y93"/>
    <mergeCell ref="Z91:Z93"/>
    <mergeCell ref="AA91:AA93"/>
    <mergeCell ref="AB91:AB93"/>
    <mergeCell ref="AC91:AC93"/>
    <mergeCell ref="AD91:AD93"/>
    <mergeCell ref="AE91:AE93"/>
    <mergeCell ref="AF91:AF93"/>
    <mergeCell ref="Y88:Y90"/>
    <mergeCell ref="Z88:Z90"/>
    <mergeCell ref="AA88:AA90"/>
    <mergeCell ref="AB88:AB90"/>
    <mergeCell ref="AC88:AC90"/>
    <mergeCell ref="AD88:AD90"/>
    <mergeCell ref="AE80:AE82"/>
    <mergeCell ref="AF80:AF82"/>
    <mergeCell ref="Y84:Y86"/>
    <mergeCell ref="Z84:Z86"/>
    <mergeCell ref="AA84:AA86"/>
    <mergeCell ref="AB84:AB86"/>
    <mergeCell ref="AC84:AC86"/>
    <mergeCell ref="AD84:AD86"/>
    <mergeCell ref="AE84:AE86"/>
    <mergeCell ref="AF84:AF86"/>
    <mergeCell ref="Y80:Y82"/>
    <mergeCell ref="Z80:Z82"/>
    <mergeCell ref="AA80:AA82"/>
    <mergeCell ref="AB80:AB82"/>
    <mergeCell ref="AC80:AC82"/>
    <mergeCell ref="AD80:AD82"/>
    <mergeCell ref="AE73:AE75"/>
    <mergeCell ref="AF73:AF75"/>
    <mergeCell ref="Y76:Y78"/>
    <mergeCell ref="Z76:Z78"/>
    <mergeCell ref="AA76:AA78"/>
    <mergeCell ref="AB76:AB78"/>
    <mergeCell ref="AC76:AC78"/>
    <mergeCell ref="AD76:AD78"/>
    <mergeCell ref="AE76:AE78"/>
    <mergeCell ref="AF76:AF78"/>
    <mergeCell ref="Y73:Y75"/>
    <mergeCell ref="Z73:Z75"/>
    <mergeCell ref="AA73:AA75"/>
    <mergeCell ref="AB73:AB75"/>
    <mergeCell ref="AC73:AC75"/>
    <mergeCell ref="AD73:AD75"/>
    <mergeCell ref="AE66:AE68"/>
    <mergeCell ref="AF66:AF68"/>
    <mergeCell ref="Y69:Y71"/>
    <mergeCell ref="Z69:Z71"/>
    <mergeCell ref="AA69:AA71"/>
    <mergeCell ref="AB69:AB71"/>
    <mergeCell ref="AC69:AC71"/>
    <mergeCell ref="AD69:AD71"/>
    <mergeCell ref="AE69:AE71"/>
    <mergeCell ref="AF69:AF71"/>
    <mergeCell ref="Y66:Y68"/>
    <mergeCell ref="Z66:Z68"/>
    <mergeCell ref="AA66:AA68"/>
    <mergeCell ref="AB66:AB68"/>
    <mergeCell ref="AC66:AC68"/>
    <mergeCell ref="AD66:AD68"/>
    <mergeCell ref="AE58:AE60"/>
    <mergeCell ref="AF58:AF60"/>
    <mergeCell ref="Y62:Y64"/>
    <mergeCell ref="Z62:Z64"/>
    <mergeCell ref="AA62:AA64"/>
    <mergeCell ref="AB62:AB64"/>
    <mergeCell ref="AC62:AC64"/>
    <mergeCell ref="AD62:AD64"/>
    <mergeCell ref="AE62:AE64"/>
    <mergeCell ref="AF62:AF64"/>
    <mergeCell ref="Y58:Y60"/>
    <mergeCell ref="Z58:Z60"/>
    <mergeCell ref="AA58:AA60"/>
    <mergeCell ref="AB58:AB60"/>
    <mergeCell ref="AC58:AC60"/>
    <mergeCell ref="AD58:AD60"/>
    <mergeCell ref="AE51:AE53"/>
    <mergeCell ref="AF51:AF53"/>
    <mergeCell ref="Y55:Y57"/>
    <mergeCell ref="Z55:Z57"/>
    <mergeCell ref="AA55:AA57"/>
    <mergeCell ref="AB55:AB57"/>
    <mergeCell ref="AC55:AC57"/>
    <mergeCell ref="AD55:AD57"/>
    <mergeCell ref="AE55:AE57"/>
    <mergeCell ref="AF55:AF57"/>
    <mergeCell ref="Y51:Y53"/>
    <mergeCell ref="Z51:Z53"/>
    <mergeCell ref="AA51:AA53"/>
    <mergeCell ref="AB51:AB53"/>
    <mergeCell ref="AC51:AC53"/>
    <mergeCell ref="AD51:AD53"/>
    <mergeCell ref="AE44:AE46"/>
    <mergeCell ref="AF44:AF46"/>
    <mergeCell ref="Y47:Y49"/>
    <mergeCell ref="Z47:Z49"/>
    <mergeCell ref="AA47:AA49"/>
    <mergeCell ref="AB47:AB49"/>
    <mergeCell ref="AC47:AC49"/>
    <mergeCell ref="AD47:AD49"/>
    <mergeCell ref="AE47:AE49"/>
    <mergeCell ref="AF47:AF49"/>
    <mergeCell ref="Y44:Y46"/>
    <mergeCell ref="Z44:Z46"/>
    <mergeCell ref="AA44:AA46"/>
    <mergeCell ref="AB44:AB46"/>
    <mergeCell ref="AC44:AC46"/>
    <mergeCell ref="AD44:AD46"/>
    <mergeCell ref="AE38:AE40"/>
    <mergeCell ref="AF38:AF40"/>
    <mergeCell ref="Y41:Y43"/>
    <mergeCell ref="Z41:Z43"/>
    <mergeCell ref="AA41:AA43"/>
    <mergeCell ref="AB41:AB43"/>
    <mergeCell ref="AC41:AC43"/>
    <mergeCell ref="AD41:AD43"/>
    <mergeCell ref="AE41:AE43"/>
    <mergeCell ref="AF41:AF43"/>
    <mergeCell ref="Y38:Y40"/>
    <mergeCell ref="Z38:Z40"/>
    <mergeCell ref="AA38:AA40"/>
    <mergeCell ref="AB38:AB40"/>
    <mergeCell ref="AC38:AC40"/>
    <mergeCell ref="AD38:AD40"/>
    <mergeCell ref="AE31:AE33"/>
    <mergeCell ref="AF31:AF33"/>
    <mergeCell ref="Y35:Y37"/>
    <mergeCell ref="Z35:Z37"/>
    <mergeCell ref="AA35:AA37"/>
    <mergeCell ref="AB35:AB37"/>
    <mergeCell ref="AC35:AC37"/>
    <mergeCell ref="AD35:AD37"/>
    <mergeCell ref="AE35:AE37"/>
    <mergeCell ref="AF35:AF37"/>
    <mergeCell ref="Y31:Y33"/>
    <mergeCell ref="Z31:Z33"/>
    <mergeCell ref="AA31:AA33"/>
    <mergeCell ref="AB31:AB33"/>
    <mergeCell ref="AC31:AC33"/>
    <mergeCell ref="AD31:AD33"/>
    <mergeCell ref="AE24:AE26"/>
    <mergeCell ref="AF24:AF26"/>
    <mergeCell ref="Y28:Y30"/>
    <mergeCell ref="Z28:Z30"/>
    <mergeCell ref="AA28:AA30"/>
    <mergeCell ref="AB28:AB30"/>
    <mergeCell ref="AC28:AC30"/>
    <mergeCell ref="AD28:AD30"/>
    <mergeCell ref="AE28:AE30"/>
    <mergeCell ref="AF28:AF30"/>
    <mergeCell ref="Y24:Y26"/>
    <mergeCell ref="Z24:Z26"/>
    <mergeCell ref="AA24:AA26"/>
    <mergeCell ref="AB24:AB26"/>
    <mergeCell ref="AC24:AC26"/>
    <mergeCell ref="AD24:AD26"/>
    <mergeCell ref="AF17:AF19"/>
    <mergeCell ref="Y20:Y22"/>
    <mergeCell ref="Z20:Z22"/>
    <mergeCell ref="AA20:AA22"/>
    <mergeCell ref="AB20:AB22"/>
    <mergeCell ref="AC20:AC22"/>
    <mergeCell ref="AD20:AD22"/>
    <mergeCell ref="AE20:AE22"/>
    <mergeCell ref="AF20:AF22"/>
    <mergeCell ref="Z17:Z19"/>
    <mergeCell ref="AA17:AA19"/>
    <mergeCell ref="AB17:AB19"/>
    <mergeCell ref="AC17:AC19"/>
    <mergeCell ref="AD17:AD19"/>
    <mergeCell ref="AE17:AE19"/>
    <mergeCell ref="AF11:AF13"/>
    <mergeCell ref="Y14:Y16"/>
    <mergeCell ref="Z14:Z16"/>
    <mergeCell ref="AA14:AA16"/>
    <mergeCell ref="AB14:AB16"/>
    <mergeCell ref="AC14:AC16"/>
    <mergeCell ref="AD14:AD16"/>
    <mergeCell ref="AE14:AE16"/>
    <mergeCell ref="AF14:AF16"/>
    <mergeCell ref="AD8:AD10"/>
    <mergeCell ref="AE8:AE10"/>
    <mergeCell ref="AF8:AF10"/>
    <mergeCell ref="Y11:Y13"/>
    <mergeCell ref="Z11:Z13"/>
    <mergeCell ref="AA11:AA13"/>
    <mergeCell ref="AB11:AB13"/>
    <mergeCell ref="AC11:AC13"/>
    <mergeCell ref="AD11:AD13"/>
    <mergeCell ref="AE11:AE13"/>
    <mergeCell ref="AB5:AB7"/>
    <mergeCell ref="AC5:AC7"/>
    <mergeCell ref="AD5:AD7"/>
    <mergeCell ref="AE5:AE7"/>
    <mergeCell ref="AF5:AF7"/>
    <mergeCell ref="Y8:Y10"/>
    <mergeCell ref="Z8:Z10"/>
    <mergeCell ref="AA8:AA10"/>
    <mergeCell ref="AB8:AB10"/>
    <mergeCell ref="AC8:AC10"/>
    <mergeCell ref="AB2:AB3"/>
    <mergeCell ref="AC2:AC3"/>
    <mergeCell ref="AD2:AD3"/>
    <mergeCell ref="AE2:AE3"/>
    <mergeCell ref="AF2:AF3"/>
    <mergeCell ref="X1:AF1"/>
    <mergeCell ref="X123:X125"/>
    <mergeCell ref="X127:X129"/>
    <mergeCell ref="X2:X3"/>
    <mergeCell ref="Y2:Y3"/>
    <mergeCell ref="Z2:Z3"/>
    <mergeCell ref="AA2:AA3"/>
    <mergeCell ref="Y5:Y7"/>
    <mergeCell ref="Z5:Z7"/>
    <mergeCell ref="AA5:AA7"/>
    <mergeCell ref="Y17:Y19"/>
    <mergeCell ref="X103:X105"/>
    <mergeCell ref="X107:X109"/>
    <mergeCell ref="X110:X112"/>
    <mergeCell ref="X113:X115"/>
    <mergeCell ref="X116:X118"/>
    <mergeCell ref="X119:X121"/>
    <mergeCell ref="X80:X82"/>
    <mergeCell ref="X84:X86"/>
    <mergeCell ref="X88:X90"/>
    <mergeCell ref="X91:X93"/>
    <mergeCell ref="X95:X97"/>
    <mergeCell ref="X99:X101"/>
    <mergeCell ref="X58:X60"/>
    <mergeCell ref="X62:X64"/>
    <mergeCell ref="X66:X68"/>
    <mergeCell ref="X69:X71"/>
    <mergeCell ref="X73:X75"/>
    <mergeCell ref="X76:X78"/>
    <mergeCell ref="X38:X40"/>
    <mergeCell ref="X41:X43"/>
    <mergeCell ref="X44:X46"/>
    <mergeCell ref="X47:X49"/>
    <mergeCell ref="X51:X53"/>
    <mergeCell ref="X55:X57"/>
    <mergeCell ref="X17:X19"/>
    <mergeCell ref="X20:X22"/>
    <mergeCell ref="X24:X26"/>
    <mergeCell ref="X28:X30"/>
    <mergeCell ref="X31:X33"/>
    <mergeCell ref="X35:X37"/>
    <mergeCell ref="O1:W1"/>
    <mergeCell ref="X5:X7"/>
    <mergeCell ref="X8:X10"/>
    <mergeCell ref="X11:X13"/>
    <mergeCell ref="X14:X16"/>
    <mergeCell ref="U76:U78"/>
    <mergeCell ref="V76:V78"/>
    <mergeCell ref="W76:W78"/>
    <mergeCell ref="U69:U71"/>
    <mergeCell ref="V69:V71"/>
    <mergeCell ref="W69:W71"/>
    <mergeCell ref="O69:O71"/>
    <mergeCell ref="P69:P71"/>
    <mergeCell ref="Q69:Q71"/>
    <mergeCell ref="R69:R71"/>
    <mergeCell ref="S69:S71"/>
    <mergeCell ref="T69:T71"/>
    <mergeCell ref="V66:V68"/>
    <mergeCell ref="E24:E26"/>
    <mergeCell ref="D20:D22"/>
    <mergeCell ref="E20:E22"/>
    <mergeCell ref="E5:E7"/>
    <mergeCell ref="D5:D7"/>
    <mergeCell ref="D8:D10"/>
    <mergeCell ref="D11:D13"/>
    <mergeCell ref="D14:D16"/>
    <mergeCell ref="D17:D19"/>
    <mergeCell ref="E8:E10"/>
    <mergeCell ref="D55:D57"/>
    <mergeCell ref="D51:D53"/>
    <mergeCell ref="E51:E53"/>
    <mergeCell ref="D47:D49"/>
    <mergeCell ref="E47:E49"/>
    <mergeCell ref="E35:E37"/>
    <mergeCell ref="D35:D37"/>
    <mergeCell ref="D38:D40"/>
    <mergeCell ref="D41:D43"/>
    <mergeCell ref="D44:D46"/>
    <mergeCell ref="E38:E40"/>
    <mergeCell ref="E31:E33"/>
    <mergeCell ref="D31:D33"/>
    <mergeCell ref="D28:D30"/>
    <mergeCell ref="E28:E30"/>
    <mergeCell ref="D24:D26"/>
    <mergeCell ref="E11:E13"/>
    <mergeCell ref="E14:E16"/>
    <mergeCell ref="E17:E19"/>
    <mergeCell ref="E66:E68"/>
    <mergeCell ref="D66:D68"/>
    <mergeCell ref="D62:D64"/>
    <mergeCell ref="E62:E64"/>
    <mergeCell ref="D88:D90"/>
    <mergeCell ref="E88:E90"/>
    <mergeCell ref="E84:E86"/>
    <mergeCell ref="D84:D86"/>
    <mergeCell ref="D80:D82"/>
    <mergeCell ref="E80:E82"/>
    <mergeCell ref="D107:D109"/>
    <mergeCell ref="E107:E109"/>
    <mergeCell ref="E103:E105"/>
    <mergeCell ref="D103:D105"/>
    <mergeCell ref="D99:D101"/>
    <mergeCell ref="E99:E101"/>
    <mergeCell ref="D76:D78"/>
    <mergeCell ref="E69:E71"/>
    <mergeCell ref="D69:D71"/>
    <mergeCell ref="D95:D97"/>
    <mergeCell ref="E95:E97"/>
    <mergeCell ref="V127:V129"/>
    <mergeCell ref="W127:W129"/>
    <mergeCell ref="D127:D129"/>
    <mergeCell ref="E127:E129"/>
    <mergeCell ref="D123:D125"/>
    <mergeCell ref="E123:E125"/>
    <mergeCell ref="L127:L129"/>
    <mergeCell ref="M127:M129"/>
    <mergeCell ref="N127:N129"/>
    <mergeCell ref="O127:O129"/>
    <mergeCell ref="P127:P129"/>
    <mergeCell ref="Q127:Q129"/>
    <mergeCell ref="S123:S125"/>
    <mergeCell ref="T123:T125"/>
    <mergeCell ref="U123:U125"/>
    <mergeCell ref="V123:V125"/>
    <mergeCell ref="W123:W125"/>
    <mergeCell ref="G127:G129"/>
    <mergeCell ref="H127:H129"/>
    <mergeCell ref="I127:I129"/>
    <mergeCell ref="J127:J129"/>
    <mergeCell ref="K127:K129"/>
    <mergeCell ref="G123:G125"/>
    <mergeCell ref="H123:H125"/>
    <mergeCell ref="I123:I125"/>
    <mergeCell ref="J123:J125"/>
    <mergeCell ref="K123:K125"/>
    <mergeCell ref="L123:L125"/>
    <mergeCell ref="M123:M125"/>
    <mergeCell ref="N123:N125"/>
    <mergeCell ref="M119:M121"/>
    <mergeCell ref="N119:N121"/>
    <mergeCell ref="O119:O121"/>
    <mergeCell ref="P119:P121"/>
    <mergeCell ref="Q119:Q121"/>
    <mergeCell ref="R119:R121"/>
    <mergeCell ref="G119:G121"/>
    <mergeCell ref="H119:H121"/>
    <mergeCell ref="I119:I121"/>
    <mergeCell ref="J119:J121"/>
    <mergeCell ref="K119:K121"/>
    <mergeCell ref="L119:L121"/>
    <mergeCell ref="G116:G118"/>
    <mergeCell ref="H116:H118"/>
    <mergeCell ref="I116:I118"/>
    <mergeCell ref="J116:J118"/>
    <mergeCell ref="K116:K118"/>
    <mergeCell ref="L116:L118"/>
    <mergeCell ref="W110:W112"/>
    <mergeCell ref="G113:G115"/>
    <mergeCell ref="H113:H115"/>
    <mergeCell ref="I113:I115"/>
    <mergeCell ref="J113:J115"/>
    <mergeCell ref="K113:K115"/>
    <mergeCell ref="L113:L115"/>
    <mergeCell ref="M113:M115"/>
    <mergeCell ref="N113:N115"/>
    <mergeCell ref="S113:S115"/>
    <mergeCell ref="V107:V109"/>
    <mergeCell ref="W107:W109"/>
    <mergeCell ref="G110:G112"/>
    <mergeCell ref="H110:H112"/>
    <mergeCell ref="I110:I112"/>
    <mergeCell ref="J110:J112"/>
    <mergeCell ref="K110:K112"/>
    <mergeCell ref="L110:L112"/>
    <mergeCell ref="M110:M112"/>
    <mergeCell ref="N110:N112"/>
    <mergeCell ref="S103:S105"/>
    <mergeCell ref="T103:T105"/>
    <mergeCell ref="U103:U105"/>
    <mergeCell ref="V103:V105"/>
    <mergeCell ref="W103:W105"/>
    <mergeCell ref="G107:G109"/>
    <mergeCell ref="H107:H109"/>
    <mergeCell ref="I107:I109"/>
    <mergeCell ref="J107:J109"/>
    <mergeCell ref="K107:K109"/>
    <mergeCell ref="N107:N109"/>
    <mergeCell ref="O107:O109"/>
    <mergeCell ref="P107:P109"/>
    <mergeCell ref="Q107:Q109"/>
    <mergeCell ref="L107:L109"/>
    <mergeCell ref="M107:M109"/>
    <mergeCell ref="R107:R109"/>
    <mergeCell ref="S107:S109"/>
    <mergeCell ref="T107:T109"/>
    <mergeCell ref="U107:U109"/>
    <mergeCell ref="W99:W101"/>
    <mergeCell ref="G103:G105"/>
    <mergeCell ref="H103:H105"/>
    <mergeCell ref="I103:I105"/>
    <mergeCell ref="J103:J105"/>
    <mergeCell ref="K103:K105"/>
    <mergeCell ref="L103:L105"/>
    <mergeCell ref="M103:M105"/>
    <mergeCell ref="N103:N105"/>
    <mergeCell ref="L99:L101"/>
    <mergeCell ref="M99:M101"/>
    <mergeCell ref="N99:N101"/>
    <mergeCell ref="O99:O101"/>
    <mergeCell ref="P99:P101"/>
    <mergeCell ref="Q99:Q101"/>
    <mergeCell ref="S95:S97"/>
    <mergeCell ref="T95:T97"/>
    <mergeCell ref="U95:U97"/>
    <mergeCell ref="V95:V97"/>
    <mergeCell ref="W95:W97"/>
    <mergeCell ref="G99:G101"/>
    <mergeCell ref="H99:H101"/>
    <mergeCell ref="I99:I101"/>
    <mergeCell ref="J99:J101"/>
    <mergeCell ref="K99:K101"/>
    <mergeCell ref="O103:O105"/>
    <mergeCell ref="P103:P105"/>
    <mergeCell ref="Q103:Q105"/>
    <mergeCell ref="R103:R105"/>
    <mergeCell ref="R99:R101"/>
    <mergeCell ref="S99:S101"/>
    <mergeCell ref="T99:T101"/>
    <mergeCell ref="W91:W93"/>
    <mergeCell ref="G95:G97"/>
    <mergeCell ref="H95:H97"/>
    <mergeCell ref="I95:I97"/>
    <mergeCell ref="J95:J97"/>
    <mergeCell ref="K95:K97"/>
    <mergeCell ref="L95:L97"/>
    <mergeCell ref="M95:M97"/>
    <mergeCell ref="N95:N97"/>
    <mergeCell ref="P91:P93"/>
    <mergeCell ref="Q91:Q93"/>
    <mergeCell ref="R91:R93"/>
    <mergeCell ref="S91:S93"/>
    <mergeCell ref="T91:T93"/>
    <mergeCell ref="U91:U93"/>
    <mergeCell ref="W88:W90"/>
    <mergeCell ref="G91:G93"/>
    <mergeCell ref="H91:H93"/>
    <mergeCell ref="I91:I93"/>
    <mergeCell ref="J91:J93"/>
    <mergeCell ref="K91:K93"/>
    <mergeCell ref="L91:L93"/>
    <mergeCell ref="M91:M93"/>
    <mergeCell ref="N91:N93"/>
    <mergeCell ref="O91:O93"/>
    <mergeCell ref="N88:N90"/>
    <mergeCell ref="S88:S90"/>
    <mergeCell ref="T88:T90"/>
    <mergeCell ref="U88:U90"/>
    <mergeCell ref="V88:V90"/>
    <mergeCell ref="V91:V93"/>
    <mergeCell ref="V84:V86"/>
    <mergeCell ref="W84:W86"/>
    <mergeCell ref="G88:G90"/>
    <mergeCell ref="H88:H90"/>
    <mergeCell ref="I88:I90"/>
    <mergeCell ref="J88:J90"/>
    <mergeCell ref="K88:K90"/>
    <mergeCell ref="V80:V82"/>
    <mergeCell ref="W80:W82"/>
    <mergeCell ref="G84:G86"/>
    <mergeCell ref="H84:H86"/>
    <mergeCell ref="I84:I86"/>
    <mergeCell ref="J84:J86"/>
    <mergeCell ref="K84:K86"/>
    <mergeCell ref="L84:L86"/>
    <mergeCell ref="M84:M86"/>
    <mergeCell ref="N84:N86"/>
    <mergeCell ref="N80:N82"/>
    <mergeCell ref="O80:O82"/>
    <mergeCell ref="P80:P82"/>
    <mergeCell ref="Q80:Q82"/>
    <mergeCell ref="R80:R82"/>
    <mergeCell ref="S80:S82"/>
    <mergeCell ref="G80:G82"/>
    <mergeCell ref="H80:H82"/>
    <mergeCell ref="I80:I82"/>
    <mergeCell ref="J80:J82"/>
    <mergeCell ref="K80:K82"/>
    <mergeCell ref="L80:L82"/>
    <mergeCell ref="M80:M82"/>
    <mergeCell ref="L88:L90"/>
    <mergeCell ref="M88:M90"/>
    <mergeCell ref="V73:V75"/>
    <mergeCell ref="W73:W75"/>
    <mergeCell ref="G76:G78"/>
    <mergeCell ref="H76:H78"/>
    <mergeCell ref="I76:I78"/>
    <mergeCell ref="J76:J78"/>
    <mergeCell ref="K76:K78"/>
    <mergeCell ref="L76:L78"/>
    <mergeCell ref="M76:M78"/>
    <mergeCell ref="N76:N78"/>
    <mergeCell ref="G73:G75"/>
    <mergeCell ref="H73:H75"/>
    <mergeCell ref="I73:I75"/>
    <mergeCell ref="J73:J75"/>
    <mergeCell ref="K73:K75"/>
    <mergeCell ref="L73:L75"/>
    <mergeCell ref="M73:M75"/>
    <mergeCell ref="O76:O78"/>
    <mergeCell ref="R76:R78"/>
    <mergeCell ref="S76:S78"/>
    <mergeCell ref="T76:T78"/>
    <mergeCell ref="N73:N75"/>
    <mergeCell ref="W66:W68"/>
    <mergeCell ref="G69:G71"/>
    <mergeCell ref="H69:H71"/>
    <mergeCell ref="I69:I71"/>
    <mergeCell ref="J69:J71"/>
    <mergeCell ref="K69:K71"/>
    <mergeCell ref="L69:L71"/>
    <mergeCell ref="M69:M71"/>
    <mergeCell ref="N69:N71"/>
    <mergeCell ref="T62:T64"/>
    <mergeCell ref="U62:U64"/>
    <mergeCell ref="V62:V64"/>
    <mergeCell ref="W62:W64"/>
    <mergeCell ref="G66:G68"/>
    <mergeCell ref="H66:H68"/>
    <mergeCell ref="I66:I68"/>
    <mergeCell ref="J66:J68"/>
    <mergeCell ref="K66:K68"/>
    <mergeCell ref="L66:L68"/>
    <mergeCell ref="M66:M68"/>
    <mergeCell ref="W58:W60"/>
    <mergeCell ref="G62:G64"/>
    <mergeCell ref="H62:H64"/>
    <mergeCell ref="I62:I64"/>
    <mergeCell ref="J62:J64"/>
    <mergeCell ref="K62:K64"/>
    <mergeCell ref="L62:L64"/>
    <mergeCell ref="M62:M64"/>
    <mergeCell ref="N62:N64"/>
    <mergeCell ref="O62:O64"/>
    <mergeCell ref="Q58:Q60"/>
    <mergeCell ref="R58:R60"/>
    <mergeCell ref="S58:S60"/>
    <mergeCell ref="T58:T60"/>
    <mergeCell ref="U58:U60"/>
    <mergeCell ref="V58:V60"/>
    <mergeCell ref="K58:K60"/>
    <mergeCell ref="L58:L60"/>
    <mergeCell ref="M58:M60"/>
    <mergeCell ref="N58:N60"/>
    <mergeCell ref="O58:O60"/>
    <mergeCell ref="P58:P60"/>
    <mergeCell ref="P62:P64"/>
    <mergeCell ref="Q62:Q64"/>
    <mergeCell ref="R62:R64"/>
    <mergeCell ref="S62:S64"/>
    <mergeCell ref="G58:G60"/>
    <mergeCell ref="H58:H60"/>
    <mergeCell ref="I58:I60"/>
    <mergeCell ref="J58:J60"/>
    <mergeCell ref="W51:W53"/>
    <mergeCell ref="G55:G57"/>
    <mergeCell ref="H55:H57"/>
    <mergeCell ref="I55:I57"/>
    <mergeCell ref="J55:J57"/>
    <mergeCell ref="K55:K57"/>
    <mergeCell ref="L55:L57"/>
    <mergeCell ref="M55:M57"/>
    <mergeCell ref="N55:N57"/>
    <mergeCell ref="O55:O57"/>
    <mergeCell ref="M51:M53"/>
    <mergeCell ref="N51:N53"/>
    <mergeCell ref="O51:O53"/>
    <mergeCell ref="P51:P53"/>
    <mergeCell ref="Q51:Q53"/>
    <mergeCell ref="R51:R53"/>
    <mergeCell ref="T47:T49"/>
    <mergeCell ref="U47:U49"/>
    <mergeCell ref="V47:V49"/>
    <mergeCell ref="W47:W49"/>
    <mergeCell ref="G51:G53"/>
    <mergeCell ref="H51:H53"/>
    <mergeCell ref="I51:I53"/>
    <mergeCell ref="J51:J53"/>
    <mergeCell ref="K51:K53"/>
    <mergeCell ref="L51:L53"/>
    <mergeCell ref="N47:N49"/>
    <mergeCell ref="O47:O49"/>
    <mergeCell ref="P47:P49"/>
    <mergeCell ref="Q47:Q49"/>
    <mergeCell ref="R47:R49"/>
    <mergeCell ref="S47:S49"/>
    <mergeCell ref="V44:V46"/>
    <mergeCell ref="W44:W46"/>
    <mergeCell ref="G47:G49"/>
    <mergeCell ref="H47:H49"/>
    <mergeCell ref="I47:I49"/>
    <mergeCell ref="J47:J49"/>
    <mergeCell ref="K47:K49"/>
    <mergeCell ref="L47:L49"/>
    <mergeCell ref="M47:M49"/>
    <mergeCell ref="N44:N46"/>
    <mergeCell ref="O44:O46"/>
    <mergeCell ref="P44:P46"/>
    <mergeCell ref="Q44:Q46"/>
    <mergeCell ref="R44:R46"/>
    <mergeCell ref="S44:S46"/>
    <mergeCell ref="U41:U43"/>
    <mergeCell ref="V41:V43"/>
    <mergeCell ref="W41:W43"/>
    <mergeCell ref="G44:G46"/>
    <mergeCell ref="H44:H46"/>
    <mergeCell ref="I44:I46"/>
    <mergeCell ref="J44:J46"/>
    <mergeCell ref="K44:K46"/>
    <mergeCell ref="L44:L46"/>
    <mergeCell ref="M44:M46"/>
    <mergeCell ref="M41:M43"/>
    <mergeCell ref="N41:N43"/>
    <mergeCell ref="O41:O43"/>
    <mergeCell ref="P41:P43"/>
    <mergeCell ref="Q41:Q43"/>
    <mergeCell ref="R41:R43"/>
    <mergeCell ref="S41:S43"/>
    <mergeCell ref="O28:O30"/>
    <mergeCell ref="P28:P30"/>
    <mergeCell ref="V38:V40"/>
    <mergeCell ref="W38:W40"/>
    <mergeCell ref="G41:G43"/>
    <mergeCell ref="H41:H43"/>
    <mergeCell ref="I41:I43"/>
    <mergeCell ref="J41:J43"/>
    <mergeCell ref="K41:K43"/>
    <mergeCell ref="M38:M40"/>
    <mergeCell ref="N38:N40"/>
    <mergeCell ref="O38:O40"/>
    <mergeCell ref="P38:P40"/>
    <mergeCell ref="Q38:Q40"/>
    <mergeCell ref="R38:R40"/>
    <mergeCell ref="T35:T37"/>
    <mergeCell ref="U35:U37"/>
    <mergeCell ref="V35:V37"/>
    <mergeCell ref="W35:W37"/>
    <mergeCell ref="G38:G40"/>
    <mergeCell ref="H38:H40"/>
    <mergeCell ref="I38:I40"/>
    <mergeCell ref="J38:J40"/>
    <mergeCell ref="K38:K40"/>
    <mergeCell ref="L38:L40"/>
    <mergeCell ref="N35:N37"/>
    <mergeCell ref="O35:O37"/>
    <mergeCell ref="P35:P37"/>
    <mergeCell ref="Q35:Q37"/>
    <mergeCell ref="R35:R37"/>
    <mergeCell ref="S35:S37"/>
    <mergeCell ref="Q28:Q30"/>
    <mergeCell ref="R28:R30"/>
    <mergeCell ref="S28:S30"/>
    <mergeCell ref="T28:T30"/>
    <mergeCell ref="U31:U33"/>
    <mergeCell ref="V31:V33"/>
    <mergeCell ref="W31:W33"/>
    <mergeCell ref="G35:G37"/>
    <mergeCell ref="H35:H37"/>
    <mergeCell ref="I35:I37"/>
    <mergeCell ref="J35:J37"/>
    <mergeCell ref="K35:K37"/>
    <mergeCell ref="L35:L37"/>
    <mergeCell ref="M35:M37"/>
    <mergeCell ref="N31:N33"/>
    <mergeCell ref="O31:O33"/>
    <mergeCell ref="P31:P33"/>
    <mergeCell ref="Q31:Q33"/>
    <mergeCell ref="R31:R33"/>
    <mergeCell ref="S31:S33"/>
    <mergeCell ref="U28:U30"/>
    <mergeCell ref="V28:V30"/>
    <mergeCell ref="W28:W30"/>
    <mergeCell ref="G31:G33"/>
    <mergeCell ref="H31:H33"/>
    <mergeCell ref="I31:I33"/>
    <mergeCell ref="J31:J33"/>
    <mergeCell ref="K31:K33"/>
    <mergeCell ref="L31:L33"/>
    <mergeCell ref="M31:M33"/>
    <mergeCell ref="M28:M30"/>
    <mergeCell ref="N28:N30"/>
    <mergeCell ref="T31:T33"/>
    <mergeCell ref="T20:T22"/>
    <mergeCell ref="U20:U22"/>
    <mergeCell ref="V20:V22"/>
    <mergeCell ref="W20:W22"/>
    <mergeCell ref="V14:V16"/>
    <mergeCell ref="W14:W16"/>
    <mergeCell ref="O17:O19"/>
    <mergeCell ref="P17:P19"/>
    <mergeCell ref="Q17:Q19"/>
    <mergeCell ref="R17:R19"/>
    <mergeCell ref="S17:S19"/>
    <mergeCell ref="T17:T19"/>
    <mergeCell ref="U17:U19"/>
    <mergeCell ref="V17:V19"/>
    <mergeCell ref="S24:S26"/>
    <mergeCell ref="T24:T26"/>
    <mergeCell ref="U24:U26"/>
    <mergeCell ref="V24:V26"/>
    <mergeCell ref="W24:W26"/>
    <mergeCell ref="O24:O26"/>
    <mergeCell ref="P24:P26"/>
    <mergeCell ref="Q24:Q26"/>
    <mergeCell ref="R24:R26"/>
    <mergeCell ref="O20:O22"/>
    <mergeCell ref="P20:P22"/>
    <mergeCell ref="Q20:Q22"/>
    <mergeCell ref="R20:R22"/>
    <mergeCell ref="S20:S22"/>
    <mergeCell ref="K8:K10"/>
    <mergeCell ref="L8:L10"/>
    <mergeCell ref="U11:U13"/>
    <mergeCell ref="V11:V13"/>
    <mergeCell ref="W11:W13"/>
    <mergeCell ref="O14:O16"/>
    <mergeCell ref="P14:P16"/>
    <mergeCell ref="Q14:Q16"/>
    <mergeCell ref="R14:R16"/>
    <mergeCell ref="S14:S16"/>
    <mergeCell ref="T14:T16"/>
    <mergeCell ref="U14:U16"/>
    <mergeCell ref="T8:T10"/>
    <mergeCell ref="U8:U10"/>
    <mergeCell ref="V8:V10"/>
    <mergeCell ref="W8:W10"/>
    <mergeCell ref="O11:O13"/>
    <mergeCell ref="P11:P13"/>
    <mergeCell ref="Q11:Q13"/>
    <mergeCell ref="R11:R13"/>
    <mergeCell ref="S11:S13"/>
    <mergeCell ref="T11:T13"/>
    <mergeCell ref="F11:F13"/>
    <mergeCell ref="F14:F16"/>
    <mergeCell ref="G20:G22"/>
    <mergeCell ref="H20:H22"/>
    <mergeCell ref="I20:I22"/>
    <mergeCell ref="J20:J22"/>
    <mergeCell ref="K20:K22"/>
    <mergeCell ref="L20:L22"/>
    <mergeCell ref="M14:M16"/>
    <mergeCell ref="N14:N16"/>
    <mergeCell ref="G17:G19"/>
    <mergeCell ref="H17:H19"/>
    <mergeCell ref="I17:I19"/>
    <mergeCell ref="J17:J19"/>
    <mergeCell ref="K17:K19"/>
    <mergeCell ref="G11:G13"/>
    <mergeCell ref="H11:H13"/>
    <mergeCell ref="I11:I13"/>
    <mergeCell ref="J11:J13"/>
    <mergeCell ref="K11:K13"/>
    <mergeCell ref="L11:L13"/>
    <mergeCell ref="W116:W118"/>
    <mergeCell ref="S119:S121"/>
    <mergeCell ref="T119:T121"/>
    <mergeCell ref="U119:U121"/>
    <mergeCell ref="M116:M118"/>
    <mergeCell ref="N116:N118"/>
    <mergeCell ref="O116:O118"/>
    <mergeCell ref="P116:P118"/>
    <mergeCell ref="O113:O115"/>
    <mergeCell ref="P113:P115"/>
    <mergeCell ref="Q113:Q115"/>
    <mergeCell ref="R113:R115"/>
    <mergeCell ref="R110:R112"/>
    <mergeCell ref="S110:S112"/>
    <mergeCell ref="T110:T112"/>
    <mergeCell ref="U110:U112"/>
    <mergeCell ref="O110:O112"/>
    <mergeCell ref="P110:P112"/>
    <mergeCell ref="Q110:Q112"/>
    <mergeCell ref="Q116:Q118"/>
    <mergeCell ref="R116:R118"/>
    <mergeCell ref="S116:S118"/>
    <mergeCell ref="T116:T118"/>
    <mergeCell ref="U116:U118"/>
    <mergeCell ref="V116:V118"/>
    <mergeCell ref="T113:T115"/>
    <mergeCell ref="U113:U115"/>
    <mergeCell ref="V113:V115"/>
    <mergeCell ref="W113:W115"/>
    <mergeCell ref="V119:V121"/>
    <mergeCell ref="W119:W121"/>
    <mergeCell ref="V110:V112"/>
    <mergeCell ref="V99:V101"/>
    <mergeCell ref="C1:E1"/>
    <mergeCell ref="C2:C3"/>
    <mergeCell ref="D2:D3"/>
    <mergeCell ref="E2:E3"/>
    <mergeCell ref="A2:B3"/>
    <mergeCell ref="R127:R129"/>
    <mergeCell ref="S127:S129"/>
    <mergeCell ref="T127:T129"/>
    <mergeCell ref="U127:U129"/>
    <mergeCell ref="O123:O125"/>
    <mergeCell ref="P123:P125"/>
    <mergeCell ref="Q123:Q125"/>
    <mergeCell ref="R123:R125"/>
    <mergeCell ref="M11:M13"/>
    <mergeCell ref="N11:N13"/>
    <mergeCell ref="K5:K7"/>
    <mergeCell ref="L5:L7"/>
    <mergeCell ref="M5:M7"/>
    <mergeCell ref="N5:N7"/>
    <mergeCell ref="G8:G10"/>
    <mergeCell ref="H8:H10"/>
    <mergeCell ref="I8:I10"/>
    <mergeCell ref="J8:J10"/>
    <mergeCell ref="N66:N68"/>
    <mergeCell ref="O66:O68"/>
    <mergeCell ref="P66:P68"/>
    <mergeCell ref="Q66:Q68"/>
    <mergeCell ref="U44:U46"/>
    <mergeCell ref="U51:U53"/>
    <mergeCell ref="P76:P78"/>
    <mergeCell ref="Q76:Q78"/>
    <mergeCell ref="U99:U101"/>
    <mergeCell ref="O95:O97"/>
    <mergeCell ref="P95:P97"/>
    <mergeCell ref="Q95:Q97"/>
    <mergeCell ref="R95:R97"/>
    <mergeCell ref="O88:O90"/>
    <mergeCell ref="P88:P90"/>
    <mergeCell ref="Q88:Q90"/>
    <mergeCell ref="R88:R90"/>
    <mergeCell ref="T84:T86"/>
    <mergeCell ref="U84:U86"/>
    <mergeCell ref="P55:P57"/>
    <mergeCell ref="Q55:Q57"/>
    <mergeCell ref="R55:R57"/>
    <mergeCell ref="S55:S57"/>
    <mergeCell ref="T55:T57"/>
    <mergeCell ref="U55:U57"/>
    <mergeCell ref="Q73:Q75"/>
    <mergeCell ref="R73:R75"/>
    <mergeCell ref="S73:S75"/>
    <mergeCell ref="T73:T75"/>
    <mergeCell ref="U73:U75"/>
    <mergeCell ref="R66:R68"/>
    <mergeCell ref="S66:S68"/>
    <mergeCell ref="T66:T68"/>
    <mergeCell ref="U66:U68"/>
    <mergeCell ref="F55:F57"/>
    <mergeCell ref="F58:F60"/>
    <mergeCell ref="F62:F64"/>
    <mergeCell ref="F51:F53"/>
    <mergeCell ref="S84:S86"/>
    <mergeCell ref="S38:S40"/>
    <mergeCell ref="T38:T40"/>
    <mergeCell ref="U38:U40"/>
    <mergeCell ref="R2:R3"/>
    <mergeCell ref="S2:S3"/>
    <mergeCell ref="T2:T3"/>
    <mergeCell ref="U2:U3"/>
    <mergeCell ref="V2:V3"/>
    <mergeCell ref="W2:W3"/>
    <mergeCell ref="O2:O3"/>
    <mergeCell ref="P2:P3"/>
    <mergeCell ref="Q2:Q3"/>
    <mergeCell ref="L41:L43"/>
    <mergeCell ref="L28:L30"/>
    <mergeCell ref="L14:L16"/>
    <mergeCell ref="O5:O7"/>
    <mergeCell ref="P5:P7"/>
    <mergeCell ref="Q5:Q7"/>
    <mergeCell ref="R5:R7"/>
    <mergeCell ref="O8:O10"/>
    <mergeCell ref="P8:P10"/>
    <mergeCell ref="Q8:Q10"/>
    <mergeCell ref="R8:R10"/>
    <mergeCell ref="L17:L19"/>
    <mergeCell ref="M17:M19"/>
    <mergeCell ref="F80:F82"/>
    <mergeCell ref="F8:F10"/>
    <mergeCell ref="F84:F86"/>
    <mergeCell ref="E91:E93"/>
    <mergeCell ref="D91:D93"/>
    <mergeCell ref="F73:F75"/>
    <mergeCell ref="F76:F78"/>
    <mergeCell ref="D73:D75"/>
    <mergeCell ref="F28:F30"/>
    <mergeCell ref="F31:F33"/>
    <mergeCell ref="D58:D60"/>
    <mergeCell ref="E58:E60"/>
    <mergeCell ref="E55:E57"/>
    <mergeCell ref="E44:E46"/>
    <mergeCell ref="E41:E43"/>
    <mergeCell ref="F20:F22"/>
    <mergeCell ref="M20:M22"/>
    <mergeCell ref="N20:N22"/>
    <mergeCell ref="G28:G30"/>
    <mergeCell ref="H28:H30"/>
    <mergeCell ref="I28:I30"/>
    <mergeCell ref="J28:J30"/>
    <mergeCell ref="K28:K30"/>
    <mergeCell ref="M24:M26"/>
    <mergeCell ref="N24:N26"/>
    <mergeCell ref="G24:G26"/>
    <mergeCell ref="H24:H26"/>
    <mergeCell ref="I24:I26"/>
    <mergeCell ref="J24:J26"/>
    <mergeCell ref="K24:K26"/>
    <mergeCell ref="L24:L26"/>
    <mergeCell ref="E76:E78"/>
    <mergeCell ref="E73:E75"/>
    <mergeCell ref="F69:F71"/>
    <mergeCell ref="S5:S7"/>
    <mergeCell ref="T5:T7"/>
    <mergeCell ref="U5:U7"/>
    <mergeCell ref="S8:S10"/>
    <mergeCell ref="V5:V7"/>
    <mergeCell ref="W5:W7"/>
    <mergeCell ref="V55:V57"/>
    <mergeCell ref="W55:W57"/>
    <mergeCell ref="S51:S53"/>
    <mergeCell ref="T51:T53"/>
    <mergeCell ref="V51:V53"/>
    <mergeCell ref="F24:F26"/>
    <mergeCell ref="T44:T46"/>
    <mergeCell ref="O84:O86"/>
    <mergeCell ref="P84:P86"/>
    <mergeCell ref="Q84:Q86"/>
    <mergeCell ref="R84:R86"/>
    <mergeCell ref="T80:T82"/>
    <mergeCell ref="U80:U82"/>
    <mergeCell ref="O73:O75"/>
    <mergeCell ref="P73:P75"/>
    <mergeCell ref="F41:F43"/>
    <mergeCell ref="F44:F46"/>
    <mergeCell ref="F47:F49"/>
    <mergeCell ref="F35:F37"/>
    <mergeCell ref="F38:F40"/>
    <mergeCell ref="F66:F68"/>
    <mergeCell ref="N17:N19"/>
    <mergeCell ref="M8:M10"/>
    <mergeCell ref="N8:N10"/>
    <mergeCell ref="T41:T43"/>
    <mergeCell ref="W17:W19"/>
    <mergeCell ref="F1:N1"/>
    <mergeCell ref="F123:F125"/>
    <mergeCell ref="F127:F129"/>
    <mergeCell ref="F113:F115"/>
    <mergeCell ref="F116:F118"/>
    <mergeCell ref="F119:F121"/>
    <mergeCell ref="D119:D121"/>
    <mergeCell ref="F107:F109"/>
    <mergeCell ref="F110:F112"/>
    <mergeCell ref="E119:E121"/>
    <mergeCell ref="D116:D118"/>
    <mergeCell ref="F103:F105"/>
    <mergeCell ref="E116:E118"/>
    <mergeCell ref="D113:D115"/>
    <mergeCell ref="E113:E115"/>
    <mergeCell ref="F95:F97"/>
    <mergeCell ref="F99:F101"/>
    <mergeCell ref="D110:D112"/>
    <mergeCell ref="E110:E112"/>
    <mergeCell ref="F88:F90"/>
    <mergeCell ref="F91:F93"/>
    <mergeCell ref="F17:F19"/>
    <mergeCell ref="G5:G7"/>
    <mergeCell ref="H5:H7"/>
    <mergeCell ref="I5:I7"/>
    <mergeCell ref="J5:J7"/>
    <mergeCell ref="G14:G16"/>
    <mergeCell ref="H14:H16"/>
    <mergeCell ref="I14:I16"/>
    <mergeCell ref="J14:J16"/>
    <mergeCell ref="K14:K16"/>
    <mergeCell ref="F5:F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5F5810CEAEF374996551B49719E1906" ma:contentTypeVersion="18" ma:contentTypeDescription="Crear nuevo documento." ma:contentTypeScope="" ma:versionID="637e0f84b35b837b7c355648fa652dea">
  <xsd:schema xmlns:xsd="http://www.w3.org/2001/XMLSchema" xmlns:xs="http://www.w3.org/2001/XMLSchema" xmlns:p="http://schemas.microsoft.com/office/2006/metadata/properties" xmlns:ns2="96c0c642-d335-4e98-a2fa-b507c8f6d8cf" xmlns:ns3="583b166e-5166-47de-b80a-19987c867895" xmlns:ns4="0ea6a589-ef5a-4cb0-9b52-79d5b22c6219" targetNamespace="http://schemas.microsoft.com/office/2006/metadata/properties" ma:root="true" ma:fieldsID="a9a8af61ef3cb45defd57b08b36b448a" ns2:_="" ns3:_="" ns4:_="">
    <xsd:import namespace="96c0c642-d335-4e98-a2fa-b507c8f6d8cf"/>
    <xsd:import namespace="583b166e-5166-47de-b80a-19987c867895"/>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0c642-d335-4e98-a2fa-b507c8f6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b166e-5166-47de-b80a-19987c867895"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cae8f68-6bf8-410d-aaaa-1b1776c59ef7}" ma:internalName="TaxCatchAll" ma:showField="CatchAllData" ma:web="583b166e-5166-47de-b80a-19987c8678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96c0c642-d335-4e98-a2fa-b507c8f6d8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7EB9D2-6867-4AF9-9337-E650249DBB25}">
  <ds:schemaRefs>
    <ds:schemaRef ds:uri="http://schemas.microsoft.com/sharepoint/v3/contenttype/forms"/>
  </ds:schemaRefs>
</ds:datastoreItem>
</file>

<file path=customXml/itemProps2.xml><?xml version="1.0" encoding="utf-8"?>
<ds:datastoreItem xmlns:ds="http://schemas.openxmlformats.org/officeDocument/2006/customXml" ds:itemID="{609E106A-8622-4DF2-AA8C-D64D8D42D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c0c642-d335-4e98-a2fa-b507c8f6d8cf"/>
    <ds:schemaRef ds:uri="583b166e-5166-47de-b80a-19987c867895"/>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F2472-2210-4B16-93BA-97BD5BC09A42}">
  <ds:schemaRefs>
    <ds:schemaRef ds:uri="http://schemas.microsoft.com/office/2006/metadata/properties"/>
    <ds:schemaRef ds:uri="http://schemas.microsoft.com/office/infopath/2007/PartnerControls"/>
    <ds:schemaRef ds:uri="0ea6a589-ef5a-4cb0-9b52-79d5b22c6219"/>
    <ds:schemaRef ds:uri="96c0c642-d335-4e98-a2fa-b507c8f6d8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COSTES E INGRE.-KOS.ETA.DIRUSAR</vt:lpstr>
      <vt:lpstr>DATOS GENERALES-DATU OROKORRAK</vt:lpstr>
      <vt:lpstr>Viviendas-Etxebizitzak</vt:lpstr>
      <vt:lpstr>Industria</vt:lpstr>
      <vt:lpstr>Servicios-Zerbitzuak</vt:lpstr>
      <vt:lpstr>Anexo1.TablaServiciosExtendida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Lander Antepara</dc:creator>
  <cp:keywords/>
  <dc:description/>
  <cp:lastModifiedBy>Itxaso Bengoetxea Larrinaga</cp:lastModifiedBy>
  <cp:revision/>
  <dcterms:created xsi:type="dcterms:W3CDTF">2015-11-20T12:10:59Z</dcterms:created>
  <dcterms:modified xsi:type="dcterms:W3CDTF">2025-04-16T08:17:51Z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0x010100F5F5810CEAEF374996551B49719E1906</vt:lpwstr>
  </property>
</Properties>
</file>