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dp" ContentType="image/vnd.ms-photo"/>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4.xml" ContentType="application/vnd.openxmlformats-officedocument.drawing+xml"/>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5.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8.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harts/chart1.xml" ContentType="application/vnd.openxmlformats-officedocument.drawingml.chart+xml"/>
  <Override PartName="/xl/drawings/drawing9.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codeName="{B6124F1A-AFFB-F854-7757-9A1D4C6FC43C}"/>
  <workbookPr showInkAnnotation="0" codeName="ThisWorkbook" defaultThemeVersion="124226"/>
  <mc:AlternateContent xmlns:mc="http://schemas.openxmlformats.org/markup-compatibility/2006">
    <mc:Choice Requires="x15">
      <x15ac:absPath xmlns:x15ac="http://schemas.microsoft.com/office/spreadsheetml/2010/11/ac" url="https://ihobe.sharepoint.com/sites/530402/Documentos compartidos/530402_Docs/02_PUBLICACIONES/PUBLICACIONES AÑO 2021/ACCION CLIMATICA/Calculadora de Adsorciones de CO2 -Estela/"/>
    </mc:Choice>
  </mc:AlternateContent>
  <xr:revisionPtr revIDLastSave="35" documentId="13_ncr:1_{67A6F74B-120D-4F71-82B9-778BE8814208}" xr6:coauthVersionLast="47" xr6:coauthVersionMax="47" xr10:uidLastSave="{11247C90-7370-435C-84BD-7B31C6F29B2F}"/>
  <workbookProtection workbookAlgorithmName="SHA-512" workbookHashValue="XpETBmIUfPu9wFpo6TPMEj2WW/QL40NoudhRZad2Bwzkp1r0DjJjoc02f7XlqKuCN+bhSjVMi9ORcH+BCQ+OVA==" workbookSaltValue="O2Z90caGBe1xoL1NIMtdAg==" workbookSpinCount="100000" lockStructure="1"/>
  <bookViews>
    <workbookView xWindow="-120" yWindow="-120" windowWidth="20730" windowHeight="11160" tabRatio="867" activeTab="9" xr2:uid="{00000000-000D-0000-FFFF-FFFF00000000}"/>
  </bookViews>
  <sheets>
    <sheet name="1. Contenido e instrucciones" sheetId="29" r:id="rId1"/>
    <sheet name="2. Datos generales proyecto" sheetId="38" r:id="rId2"/>
    <sheet name="3. Biomasa forestal futura" sheetId="44" r:id="rId3"/>
    <sheet name="4. Absorciones-Suelo" sheetId="40" r:id="rId4"/>
    <sheet name="5. Resultados CO2" sheetId="42" r:id="rId5"/>
    <sheet name="NEIKER" sheetId="33" state="hidden" r:id="rId6"/>
    <sheet name="Municipio-Clima" sheetId="34" state="hidden" r:id="rId7"/>
    <sheet name="6.Registro-MITECO-Ihobe" sheetId="43" r:id="rId8"/>
    <sheet name="7. Anexo-Factores de absorción" sheetId="45" r:id="rId9"/>
    <sheet name="8.Cartografía de apoyo" sheetId="46" r:id="rId10"/>
  </sheets>
  <functionGroups builtInGroupCount="19"/>
  <definedNames>
    <definedName name="_xlnm._FilterDatabase" localSheetId="6" hidden="1">'Municipio-Clima'!$K$1:$K$255</definedName>
    <definedName name="Araba">'Municipio-Clima'!$O$3:$O$53</definedName>
    <definedName name="Bizkaia">'Municipio-Clima'!$P$3:$P$114</definedName>
    <definedName name="C_A">NEIKER!$P$130:$P$212</definedName>
    <definedName name="C_P">NEIKER!$Q$130:$Q$212</definedName>
    <definedName name="Clima">'Municipio-Clima'!$B$3:$H$253</definedName>
    <definedName name="comboB">INDIRECT('4. Absorciones-Suelo'!$J$9)</definedName>
    <definedName name="comboinsumos">INDIRECT('4. Absorciones-Suelo'!$F$13)</definedName>
    <definedName name="combouso">INDIRECT('4. Absorciones-Suelo'!$F$9)</definedName>
    <definedName name="Con_cable_buldozer">NEIKER!$K$26</definedName>
    <definedName name="Con_cable_manual">NEIKER!$I$26</definedName>
    <definedName name="Con_cable_retroexcavadora">NEIKER!$J$26</definedName>
    <definedName name="Con_skidder_buldozer">NEIKER!$N$26</definedName>
    <definedName name="Con_skidder_manual">NEIKER!$L$26</definedName>
    <definedName name="Con_skidder_retroexcavadora">NEIKER!$M$26</definedName>
    <definedName name="Coníferas">NEIKER!$G$39:$G$46</definedName>
    <definedName name="Cultivos_anuales">NEIKER!$D$39:$D$46</definedName>
    <definedName name="Cultivos_Perennes">NEIKER!$E$39:$E$46</definedName>
    <definedName name="Degradación_Grave">NEIKER!$H$26</definedName>
    <definedName name="Degradación_Moderada">NEIKER!$G$26</definedName>
    <definedName name="Especies">NEIKER!$C$107:$C$182</definedName>
    <definedName name="EspeciesMiteco">'3. Biomasa forestal futura'!$AA$11:$AA$93</definedName>
    <definedName name="Especiesuso">INDIRECT('4. Absorciones-Suelo'!$O$9)</definedName>
    <definedName name="EspeciesusoB">INDIRECT('4. Absorciones-Suelo'!$Q$9)</definedName>
    <definedName name="FI">NEIKER!$AB$67:$AC$90</definedName>
    <definedName name="FLU">NEIKER!$V$5:$W$16</definedName>
    <definedName name="FMG">NEIKER!$AB$25:$AC$60</definedName>
    <definedName name="Frondosas">NEIKER!$J$39:$J$46</definedName>
    <definedName name="Gestion_Minima">NEIKER!$F$26</definedName>
    <definedName name="Gipuzkoa">'Municipio-Clima'!$Q$3:$Q$90</definedName>
    <definedName name="InsumosB">INDIRECT('4. Absorciones-Suelo'!$J$13)</definedName>
    <definedName name="Labranza_Completa">NEIKER!$B$26:$B$29</definedName>
    <definedName name="Labranza_Reducida">NEIKER!$C$26:$C$29</definedName>
    <definedName name="Litologia">NEIKER!$M$52:$M$61</definedName>
    <definedName name="Litologias">NEIKER!$I$33:$R$33</definedName>
    <definedName name="M_M">NEIKER!$T$130:$T$212</definedName>
    <definedName name="Matorral">NEIKER!$H$39</definedName>
    <definedName name="Mejorada">NEIKER!$E$26:$E$27</definedName>
    <definedName name="Municipios">'Municipio-Clima'!$B$3:$B$253</definedName>
    <definedName name="No_aplicable">NEIKER!$O$26</definedName>
    <definedName name="nrofilas">COUNTA(T_F)</definedName>
    <definedName name="P_P">NEIKER!$R$130:$R$212</definedName>
    <definedName name="Prados_pastizales">NEIKER!$F$39:$F$46</definedName>
    <definedName name="Provincias">'Municipio-Clima'!$O$2:$Q$2</definedName>
    <definedName name="Sin_Labranza">NEIKER!$D$26:$D$29</definedName>
    <definedName name="Sin_labranza_matorral">NEIKER!$A$26</definedName>
    <definedName name="T_F">NEIKER!$S$130:$S$212</definedName>
    <definedName name="Terreno_forestal">NEIKER!$G$39:$G$45</definedName>
    <definedName name="TipologiasI">NEIKER!$H$16:$H$21</definedName>
    <definedName name="TipologiasII">NEIKER!$H$16:$H$19</definedName>
    <definedName name="todas">NEIKER!$I$26</definedName>
    <definedName name="Usos">NEIKER!$D$38:$J$38</definedName>
    <definedName name="Usos_suelo">NEIKER!$B$58:$K$79</definedName>
    <definedName name="Usossuelo">NEIKER!$B$58:$B$79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9" i="40" l="1"/>
  <c r="F26" i="44"/>
  <c r="F25" i="44"/>
  <c r="I14" i="40"/>
  <c r="M20" i="38"/>
  <c r="T12" i="38"/>
  <c r="H25" i="38"/>
  <c r="F7" i="45"/>
  <c r="G35" i="40"/>
  <c r="L8" i="38"/>
  <c r="M16" i="38"/>
  <c r="I16" i="38"/>
  <c r="T8" i="38"/>
  <c r="H8" i="38"/>
  <c r="E25" i="38"/>
  <c r="N12" i="38"/>
  <c r="J10" i="38"/>
  <c r="H10" i="38"/>
  <c r="J25" i="38"/>
  <c r="E10" i="42"/>
  <c r="E52" i="44"/>
  <c r="E35" i="44"/>
  <c r="G21" i="44"/>
  <c r="G38" i="44"/>
  <c r="F43" i="44"/>
  <c r="F44" i="44"/>
  <c r="F45" i="44"/>
  <c r="F46" i="44"/>
  <c r="F47" i="44"/>
  <c r="F48" i="44"/>
  <c r="F49" i="44"/>
  <c r="F50" i="44"/>
  <c r="F51" i="44"/>
  <c r="F42" i="44"/>
  <c r="I12" i="42"/>
  <c r="F12" i="42"/>
  <c r="F27" i="44"/>
  <c r="F28" i="44"/>
  <c r="F29" i="44"/>
  <c r="F30" i="44"/>
  <c r="F31" i="44"/>
  <c r="F32" i="44"/>
  <c r="F33" i="44"/>
  <c r="F34" i="44"/>
  <c r="H52" i="44"/>
  <c r="L23" i="34"/>
  <c r="M23" i="34"/>
  <c r="L39" i="34"/>
  <c r="M39" i="34"/>
  <c r="L43" i="34"/>
  <c r="M43" i="34"/>
  <c r="L46" i="34"/>
  <c r="M46" i="34"/>
  <c r="L47" i="34"/>
  <c r="M47" i="34"/>
  <c r="L118" i="34"/>
  <c r="M118" i="34"/>
  <c r="L215" i="34"/>
  <c r="M215" i="34"/>
  <c r="L251" i="34"/>
  <c r="M251" i="34"/>
  <c r="L8" i="34"/>
  <c r="M8" i="34"/>
  <c r="L31" i="34"/>
  <c r="M31" i="34"/>
  <c r="L36" i="34"/>
  <c r="M36" i="34"/>
  <c r="L122" i="34"/>
  <c r="M122" i="34"/>
  <c r="L226" i="34"/>
  <c r="M226" i="34"/>
  <c r="L5" i="34"/>
  <c r="M5" i="34"/>
  <c r="L7" i="34"/>
  <c r="M7" i="34"/>
  <c r="L9" i="34"/>
  <c r="M9" i="34"/>
  <c r="L12" i="34"/>
  <c r="M12" i="34"/>
  <c r="L13" i="34"/>
  <c r="M13" i="34"/>
  <c r="L16" i="34"/>
  <c r="M16" i="34"/>
  <c r="L17" i="34"/>
  <c r="M17" i="34"/>
  <c r="L20" i="34"/>
  <c r="M20" i="34"/>
  <c r="L21" i="34"/>
  <c r="M21" i="34"/>
  <c r="L24" i="34"/>
  <c r="M24" i="34"/>
  <c r="L25" i="34"/>
  <c r="M25" i="34"/>
  <c r="L26" i="34"/>
  <c r="M26" i="34"/>
  <c r="L28" i="34"/>
  <c r="M28" i="34"/>
  <c r="L29" i="34"/>
  <c r="M29" i="34"/>
  <c r="L30" i="34"/>
  <c r="M30" i="34"/>
  <c r="L32" i="34"/>
  <c r="M32" i="34"/>
  <c r="L33" i="34"/>
  <c r="M33" i="34"/>
  <c r="L37" i="34"/>
  <c r="M37" i="34"/>
  <c r="L40" i="34"/>
  <c r="M40" i="34"/>
  <c r="L41" i="34"/>
  <c r="M41" i="34"/>
  <c r="L44" i="34"/>
  <c r="M44" i="34"/>
  <c r="L45" i="34"/>
  <c r="M45" i="34"/>
  <c r="L48" i="34"/>
  <c r="M48" i="34"/>
  <c r="L49" i="34"/>
  <c r="M49" i="34"/>
  <c r="L51" i="34"/>
  <c r="M51" i="34"/>
  <c r="L52" i="34"/>
  <c r="M52" i="34"/>
  <c r="L53" i="34"/>
  <c r="M53" i="34"/>
  <c r="L55" i="34"/>
  <c r="M55" i="34"/>
  <c r="L56" i="34"/>
  <c r="M56" i="34"/>
  <c r="L57" i="34"/>
  <c r="M57" i="34"/>
  <c r="L59" i="34"/>
  <c r="M59" i="34"/>
  <c r="L60" i="34"/>
  <c r="M60" i="34"/>
  <c r="L61" i="34"/>
  <c r="M61" i="34"/>
  <c r="L63" i="34"/>
  <c r="M63" i="34"/>
  <c r="L64" i="34"/>
  <c r="M64" i="34"/>
  <c r="L65" i="34"/>
  <c r="M65" i="34"/>
  <c r="L67" i="34"/>
  <c r="M67" i="34"/>
  <c r="L68" i="34"/>
  <c r="M68" i="34"/>
  <c r="L69" i="34"/>
  <c r="L71" i="34"/>
  <c r="M71" i="34"/>
  <c r="L72" i="34"/>
  <c r="M72" i="34"/>
  <c r="L73" i="34"/>
  <c r="M73" i="34"/>
  <c r="L74" i="34"/>
  <c r="M74" i="34"/>
  <c r="L75" i="34"/>
  <c r="M75" i="34"/>
  <c r="L76" i="34"/>
  <c r="M76" i="34"/>
  <c r="L77" i="34"/>
  <c r="M77" i="34"/>
  <c r="L78" i="34"/>
  <c r="M78" i="34"/>
  <c r="L79" i="34"/>
  <c r="M79" i="34"/>
  <c r="L80" i="34"/>
  <c r="M80" i="34"/>
  <c r="L81" i="34"/>
  <c r="M81" i="34"/>
  <c r="L82" i="34"/>
  <c r="M82" i="34"/>
  <c r="L83" i="34"/>
  <c r="M83" i="34"/>
  <c r="L84" i="34"/>
  <c r="M84" i="34"/>
  <c r="L85" i="34"/>
  <c r="M85" i="34"/>
  <c r="L86" i="34"/>
  <c r="M86" i="34"/>
  <c r="L87" i="34"/>
  <c r="M87" i="34"/>
  <c r="L88" i="34"/>
  <c r="M88" i="34"/>
  <c r="L89" i="34"/>
  <c r="M89" i="34"/>
  <c r="L90" i="34"/>
  <c r="M90" i="34"/>
  <c r="L91" i="34"/>
  <c r="M91" i="34"/>
  <c r="L92" i="34"/>
  <c r="M92" i="34"/>
  <c r="L93" i="34"/>
  <c r="M93" i="34"/>
  <c r="L94" i="34"/>
  <c r="M94" i="34"/>
  <c r="L95" i="34"/>
  <c r="M95" i="34"/>
  <c r="L96" i="34"/>
  <c r="M96" i="34"/>
  <c r="L97" i="34"/>
  <c r="M97" i="34"/>
  <c r="L98" i="34"/>
  <c r="M98" i="34"/>
  <c r="L99" i="34"/>
  <c r="M99" i="34"/>
  <c r="L100" i="34"/>
  <c r="M100" i="34"/>
  <c r="L101" i="34"/>
  <c r="M101" i="34"/>
  <c r="L102" i="34"/>
  <c r="M102" i="34"/>
  <c r="L103" i="34"/>
  <c r="M103" i="34"/>
  <c r="L104" i="34"/>
  <c r="M104" i="34"/>
  <c r="L105" i="34"/>
  <c r="M105" i="34"/>
  <c r="L106" i="34"/>
  <c r="M106" i="34"/>
  <c r="L107" i="34"/>
  <c r="M107" i="34"/>
  <c r="L108" i="34"/>
  <c r="M108" i="34"/>
  <c r="L109" i="34"/>
  <c r="M109" i="34"/>
  <c r="L110" i="34"/>
  <c r="M110" i="34"/>
  <c r="L111" i="34"/>
  <c r="M111" i="34"/>
  <c r="L112" i="34"/>
  <c r="M112" i="34"/>
  <c r="L113" i="34"/>
  <c r="M113" i="34"/>
  <c r="L114" i="34"/>
  <c r="M114" i="34"/>
  <c r="L115" i="34"/>
  <c r="M115" i="34"/>
  <c r="L116" i="34"/>
  <c r="M116" i="34"/>
  <c r="L117" i="34"/>
  <c r="M117" i="34"/>
  <c r="L120" i="34"/>
  <c r="M120" i="34"/>
  <c r="L121" i="34"/>
  <c r="M121" i="34"/>
  <c r="L124" i="34"/>
  <c r="M124" i="34"/>
  <c r="L125" i="34"/>
  <c r="M125" i="34"/>
  <c r="L126" i="34"/>
  <c r="M126" i="34"/>
  <c r="L128" i="34"/>
  <c r="M128" i="34"/>
  <c r="L129" i="34"/>
  <c r="M129" i="34"/>
  <c r="L130" i="34"/>
  <c r="M130" i="34"/>
  <c r="L132" i="34"/>
  <c r="M132" i="34"/>
  <c r="L133" i="34"/>
  <c r="M133" i="34"/>
  <c r="L134" i="34"/>
  <c r="L136" i="34"/>
  <c r="M136" i="34"/>
  <c r="L137" i="34"/>
  <c r="M137" i="34"/>
  <c r="L138" i="34"/>
  <c r="M138" i="34"/>
  <c r="L140" i="34"/>
  <c r="M140" i="34"/>
  <c r="L141" i="34"/>
  <c r="M141" i="34"/>
  <c r="L142" i="34"/>
  <c r="M142" i="34"/>
  <c r="L144" i="34"/>
  <c r="M144" i="34"/>
  <c r="L145" i="34"/>
  <c r="M145" i="34"/>
  <c r="L146" i="34"/>
  <c r="M146" i="34"/>
  <c r="L148" i="34"/>
  <c r="M148" i="34"/>
  <c r="L149" i="34"/>
  <c r="M149" i="34"/>
  <c r="L150" i="34"/>
  <c r="M150" i="34"/>
  <c r="L152" i="34"/>
  <c r="M152" i="34"/>
  <c r="L153" i="34"/>
  <c r="M153" i="34"/>
  <c r="L154" i="34"/>
  <c r="M154" i="34"/>
  <c r="L156" i="34"/>
  <c r="M156" i="34"/>
  <c r="L157" i="34"/>
  <c r="M157" i="34"/>
  <c r="L158" i="34"/>
  <c r="M158" i="34"/>
  <c r="L160" i="34"/>
  <c r="M160" i="34"/>
  <c r="L161" i="34"/>
  <c r="M161" i="34"/>
  <c r="L162" i="34"/>
  <c r="M162" i="34"/>
  <c r="L164" i="34"/>
  <c r="M164" i="34"/>
  <c r="L165" i="34"/>
  <c r="M165" i="34"/>
  <c r="L166" i="34"/>
  <c r="M166" i="34"/>
  <c r="L168" i="34"/>
  <c r="M168" i="34"/>
  <c r="L169" i="34"/>
  <c r="M169" i="34"/>
  <c r="L170" i="34"/>
  <c r="M170" i="34"/>
  <c r="L172" i="34"/>
  <c r="M172" i="34"/>
  <c r="L173" i="34"/>
  <c r="M173" i="34"/>
  <c r="L174" i="34"/>
  <c r="M174" i="34"/>
  <c r="L176" i="34"/>
  <c r="M176" i="34"/>
  <c r="L177" i="34"/>
  <c r="M177" i="34"/>
  <c r="L178" i="34"/>
  <c r="M178" i="34"/>
  <c r="L180" i="34"/>
  <c r="M180" i="34"/>
  <c r="L181" i="34"/>
  <c r="M181" i="34"/>
  <c r="L182" i="34"/>
  <c r="M182" i="34"/>
  <c r="L184" i="34"/>
  <c r="M184" i="34"/>
  <c r="L185" i="34"/>
  <c r="M185" i="34"/>
  <c r="L186" i="34"/>
  <c r="M186" i="34"/>
  <c r="L188" i="34"/>
  <c r="M188" i="34"/>
  <c r="L189" i="34"/>
  <c r="M189" i="34"/>
  <c r="L190" i="34"/>
  <c r="M190" i="34"/>
  <c r="L192" i="34"/>
  <c r="M192" i="34"/>
  <c r="L193" i="34"/>
  <c r="M193" i="34"/>
  <c r="L194" i="34"/>
  <c r="M194" i="34"/>
  <c r="L196" i="34"/>
  <c r="M196" i="34"/>
  <c r="L197" i="34"/>
  <c r="M197" i="34"/>
  <c r="L198" i="34"/>
  <c r="M198" i="34"/>
  <c r="L200" i="34"/>
  <c r="M200" i="34"/>
  <c r="L201" i="34"/>
  <c r="M201" i="34"/>
  <c r="L202" i="34"/>
  <c r="M202" i="34"/>
  <c r="L204" i="34"/>
  <c r="M204" i="34"/>
  <c r="L205" i="34"/>
  <c r="M205" i="34"/>
  <c r="L206" i="34"/>
  <c r="M206" i="34"/>
  <c r="L208" i="34"/>
  <c r="M208" i="34"/>
  <c r="L209" i="34"/>
  <c r="M209" i="34"/>
  <c r="L210" i="34"/>
  <c r="M210" i="34"/>
  <c r="L212" i="34"/>
  <c r="M212" i="34"/>
  <c r="L213" i="34"/>
  <c r="M213" i="34"/>
  <c r="L214" i="34"/>
  <c r="M214" i="34"/>
  <c r="L216" i="34"/>
  <c r="M216" i="34"/>
  <c r="L217" i="34"/>
  <c r="M217" i="34"/>
  <c r="L218" i="34"/>
  <c r="M218" i="34"/>
  <c r="L220" i="34"/>
  <c r="M220" i="34"/>
  <c r="L221" i="34"/>
  <c r="M221" i="34"/>
  <c r="L222" i="34"/>
  <c r="M222" i="34"/>
  <c r="L224" i="34"/>
  <c r="M224" i="34"/>
  <c r="L225" i="34"/>
  <c r="M225" i="34"/>
  <c r="L227" i="34"/>
  <c r="M227" i="34"/>
  <c r="L228" i="34"/>
  <c r="M228" i="34"/>
  <c r="L229" i="34"/>
  <c r="M229" i="34"/>
  <c r="L230" i="34"/>
  <c r="M230" i="34"/>
  <c r="L231" i="34"/>
  <c r="M231" i="34"/>
  <c r="L232" i="34"/>
  <c r="M232" i="34"/>
  <c r="L233" i="34"/>
  <c r="M233" i="34"/>
  <c r="L234" i="34"/>
  <c r="M234" i="34"/>
  <c r="L235" i="34"/>
  <c r="M235" i="34"/>
  <c r="L236" i="34"/>
  <c r="M236" i="34"/>
  <c r="L237" i="34"/>
  <c r="M237" i="34"/>
  <c r="L238" i="34"/>
  <c r="M238" i="34"/>
  <c r="L239" i="34"/>
  <c r="M239" i="34"/>
  <c r="L240" i="34"/>
  <c r="M240" i="34"/>
  <c r="L241" i="34"/>
  <c r="M241" i="34"/>
  <c r="L242" i="34"/>
  <c r="M242" i="34"/>
  <c r="L243" i="34"/>
  <c r="M243" i="34"/>
  <c r="L244" i="34"/>
  <c r="M244" i="34"/>
  <c r="L245" i="34"/>
  <c r="M245" i="34"/>
  <c r="L246" i="34"/>
  <c r="M246" i="34"/>
  <c r="L247" i="34"/>
  <c r="M247" i="34"/>
  <c r="L248" i="34"/>
  <c r="M248" i="34"/>
  <c r="L249" i="34"/>
  <c r="M249" i="34"/>
  <c r="L250" i="34"/>
  <c r="M250" i="34"/>
  <c r="L252" i="34"/>
  <c r="M252" i="34"/>
  <c r="L253" i="34"/>
  <c r="M253" i="34"/>
  <c r="L4" i="34"/>
  <c r="M4" i="34"/>
  <c r="M69" i="34"/>
  <c r="M134" i="34"/>
  <c r="L42" i="34"/>
  <c r="M42" i="34"/>
  <c r="L22" i="34"/>
  <c r="M22" i="34"/>
  <c r="L18" i="34"/>
  <c r="M18" i="34"/>
  <c r="L14" i="34"/>
  <c r="M14" i="34"/>
  <c r="L10" i="34"/>
  <c r="M10" i="34"/>
  <c r="L34" i="34"/>
  <c r="M34" i="34"/>
  <c r="L70" i="34"/>
  <c r="M70" i="34"/>
  <c r="L66" i="34"/>
  <c r="M66" i="34"/>
  <c r="L62" i="34"/>
  <c r="M62" i="34"/>
  <c r="L58" i="34"/>
  <c r="M58" i="34"/>
  <c r="L54" i="34"/>
  <c r="M54" i="34"/>
  <c r="L50" i="34"/>
  <c r="M50" i="34"/>
  <c r="L38" i="34"/>
  <c r="M38" i="34"/>
  <c r="L6" i="34"/>
  <c r="M6" i="34"/>
  <c r="L119" i="34"/>
  <c r="M119" i="34"/>
  <c r="L19" i="34"/>
  <c r="M19" i="34"/>
  <c r="L15" i="34"/>
  <c r="M15" i="34"/>
  <c r="L11" i="34"/>
  <c r="M11" i="34"/>
  <c r="L203" i="34"/>
  <c r="M203" i="34"/>
  <c r="L199" i="34"/>
  <c r="M199" i="34"/>
  <c r="L187" i="34"/>
  <c r="M187" i="34"/>
  <c r="L179" i="34"/>
  <c r="M179" i="34"/>
  <c r="L171" i="34"/>
  <c r="M171" i="34"/>
  <c r="L159" i="34"/>
  <c r="M159" i="34"/>
  <c r="L147" i="34"/>
  <c r="M147" i="34"/>
  <c r="L139" i="34"/>
  <c r="M139" i="34"/>
  <c r="L131" i="34"/>
  <c r="M131" i="34"/>
  <c r="L123" i="34"/>
  <c r="M123" i="34"/>
  <c r="L27" i="34"/>
  <c r="M27" i="34"/>
  <c r="L211" i="34"/>
  <c r="M211" i="34"/>
  <c r="L207" i="34"/>
  <c r="M207" i="34"/>
  <c r="L195" i="34"/>
  <c r="M195" i="34"/>
  <c r="L191" i="34"/>
  <c r="M191" i="34"/>
  <c r="L183" i="34"/>
  <c r="M183" i="34"/>
  <c r="L175" i="34"/>
  <c r="M175" i="34"/>
  <c r="L167" i="34"/>
  <c r="M167" i="34"/>
  <c r="L163" i="34"/>
  <c r="M163" i="34"/>
  <c r="L155" i="34"/>
  <c r="M155" i="34"/>
  <c r="L151" i="34"/>
  <c r="M151" i="34"/>
  <c r="L143" i="34"/>
  <c r="M143" i="34"/>
  <c r="L135" i="34"/>
  <c r="M135" i="34"/>
  <c r="L127" i="34"/>
  <c r="M127" i="34"/>
  <c r="L223" i="34"/>
  <c r="M223" i="34"/>
  <c r="L219" i="34"/>
  <c r="M219" i="34"/>
  <c r="L35" i="34"/>
  <c r="M35" i="34"/>
  <c r="L3" i="34"/>
  <c r="M3" i="34"/>
  <c r="J10" i="42"/>
  <c r="J12" i="40"/>
  <c r="F12" i="40"/>
  <c r="O8" i="42"/>
  <c r="J8" i="42"/>
  <c r="E8" i="42"/>
  <c r="K89" i="45"/>
  <c r="J88" i="45"/>
  <c r="I88" i="45"/>
  <c r="H88" i="45"/>
  <c r="G88" i="45"/>
  <c r="F88" i="45"/>
  <c r="J87" i="45"/>
  <c r="I87" i="45"/>
  <c r="H87" i="45"/>
  <c r="G87" i="45"/>
  <c r="F87" i="45"/>
  <c r="J86" i="45"/>
  <c r="I86" i="45"/>
  <c r="H86" i="45"/>
  <c r="G86" i="45"/>
  <c r="F86" i="45"/>
  <c r="J85" i="45"/>
  <c r="I85" i="45"/>
  <c r="H85" i="45"/>
  <c r="G85" i="45"/>
  <c r="F85" i="45"/>
  <c r="J84" i="45"/>
  <c r="I84" i="45"/>
  <c r="H84" i="45"/>
  <c r="G84" i="45"/>
  <c r="F84" i="45"/>
  <c r="J83" i="45"/>
  <c r="I83" i="45"/>
  <c r="H83" i="45"/>
  <c r="G83" i="45"/>
  <c r="F83" i="45"/>
  <c r="J82" i="45"/>
  <c r="I82" i="45"/>
  <c r="H82" i="45"/>
  <c r="G82" i="45"/>
  <c r="F82" i="45"/>
  <c r="J81" i="45"/>
  <c r="I81" i="45"/>
  <c r="H81" i="45"/>
  <c r="G81" i="45"/>
  <c r="F81" i="45"/>
  <c r="J80" i="45"/>
  <c r="I80" i="45"/>
  <c r="H80" i="45"/>
  <c r="G80" i="45"/>
  <c r="F80" i="45"/>
  <c r="J79" i="45"/>
  <c r="I79" i="45"/>
  <c r="H79" i="45"/>
  <c r="G79" i="45"/>
  <c r="F79" i="45"/>
  <c r="J78" i="45"/>
  <c r="I78" i="45"/>
  <c r="H78" i="45"/>
  <c r="G78" i="45"/>
  <c r="F78" i="45"/>
  <c r="J77" i="45"/>
  <c r="I77" i="45"/>
  <c r="H77" i="45"/>
  <c r="G77" i="45"/>
  <c r="F77" i="45"/>
  <c r="J76" i="45"/>
  <c r="I76" i="45"/>
  <c r="H76" i="45"/>
  <c r="G76" i="45"/>
  <c r="F76" i="45"/>
  <c r="J75" i="45"/>
  <c r="I75" i="45"/>
  <c r="H75" i="45"/>
  <c r="G75" i="45"/>
  <c r="F75" i="45"/>
  <c r="J74" i="45"/>
  <c r="I74" i="45"/>
  <c r="H74" i="45"/>
  <c r="G74" i="45"/>
  <c r="F74" i="45"/>
  <c r="J73" i="45"/>
  <c r="I73" i="45"/>
  <c r="H73" i="45"/>
  <c r="G73" i="45"/>
  <c r="F73" i="45"/>
  <c r="J72" i="45"/>
  <c r="I72" i="45"/>
  <c r="H72" i="45"/>
  <c r="G72" i="45"/>
  <c r="F72" i="45"/>
  <c r="J71" i="45"/>
  <c r="I71" i="45"/>
  <c r="H71" i="45"/>
  <c r="G71" i="45"/>
  <c r="F71" i="45"/>
  <c r="J70" i="45"/>
  <c r="I70" i="45"/>
  <c r="H70" i="45"/>
  <c r="G70" i="45"/>
  <c r="F70" i="45"/>
  <c r="J69" i="45"/>
  <c r="I69" i="45"/>
  <c r="H69" i="45"/>
  <c r="G69" i="45"/>
  <c r="F69" i="45"/>
  <c r="J68" i="45"/>
  <c r="I68" i="45"/>
  <c r="H68" i="45"/>
  <c r="G68" i="45"/>
  <c r="F68" i="45"/>
  <c r="J67" i="45"/>
  <c r="I67" i="45"/>
  <c r="H67" i="45"/>
  <c r="G67" i="45"/>
  <c r="F67" i="45"/>
  <c r="J66" i="45"/>
  <c r="I66" i="45"/>
  <c r="H66" i="45"/>
  <c r="G66" i="45"/>
  <c r="F66" i="45"/>
  <c r="J65" i="45"/>
  <c r="I65" i="45"/>
  <c r="H65" i="45"/>
  <c r="G65" i="45"/>
  <c r="F65" i="45"/>
  <c r="J64" i="45"/>
  <c r="I64" i="45"/>
  <c r="H64" i="45"/>
  <c r="G64" i="45"/>
  <c r="F64" i="45"/>
  <c r="J63" i="45"/>
  <c r="I63" i="45"/>
  <c r="H63" i="45"/>
  <c r="G63" i="45"/>
  <c r="F63" i="45"/>
  <c r="J62" i="45"/>
  <c r="I62" i="45"/>
  <c r="H62" i="45"/>
  <c r="G62" i="45"/>
  <c r="F62" i="45"/>
  <c r="J61" i="45"/>
  <c r="I61" i="45"/>
  <c r="H61" i="45"/>
  <c r="G61" i="45"/>
  <c r="F61" i="45"/>
  <c r="J60" i="45"/>
  <c r="I60" i="45"/>
  <c r="H60" i="45"/>
  <c r="G60" i="45"/>
  <c r="F60" i="45"/>
  <c r="J59" i="45"/>
  <c r="I59" i="45"/>
  <c r="H59" i="45"/>
  <c r="G59" i="45"/>
  <c r="F59" i="45"/>
  <c r="J58" i="45"/>
  <c r="I58" i="45"/>
  <c r="H58" i="45"/>
  <c r="G58" i="45"/>
  <c r="F58" i="45"/>
  <c r="J57" i="45"/>
  <c r="I57" i="45"/>
  <c r="H57" i="45"/>
  <c r="G57" i="45"/>
  <c r="F57" i="45"/>
  <c r="J56" i="45"/>
  <c r="I56" i="45"/>
  <c r="H56" i="45"/>
  <c r="G56" i="45"/>
  <c r="F56" i="45"/>
  <c r="J55" i="45"/>
  <c r="I55" i="45"/>
  <c r="H55" i="45"/>
  <c r="G55" i="45"/>
  <c r="F55" i="45"/>
  <c r="J54" i="45"/>
  <c r="I54" i="45"/>
  <c r="H54" i="45"/>
  <c r="G54" i="45"/>
  <c r="F54" i="45"/>
  <c r="J53" i="45"/>
  <c r="I53" i="45"/>
  <c r="H53" i="45"/>
  <c r="G53" i="45"/>
  <c r="F53" i="45"/>
  <c r="J52" i="45"/>
  <c r="I52" i="45"/>
  <c r="H52" i="45"/>
  <c r="G52" i="45"/>
  <c r="F52" i="45"/>
  <c r="J51" i="45"/>
  <c r="I51" i="45"/>
  <c r="H51" i="45"/>
  <c r="G51" i="45"/>
  <c r="F51" i="45"/>
  <c r="J50" i="45"/>
  <c r="I50" i="45"/>
  <c r="H50" i="45"/>
  <c r="G50" i="45"/>
  <c r="F50" i="45"/>
  <c r="J49" i="45"/>
  <c r="I49" i="45"/>
  <c r="H49" i="45"/>
  <c r="G49" i="45"/>
  <c r="F49" i="45"/>
  <c r="J48" i="45"/>
  <c r="I48" i="45"/>
  <c r="H48" i="45"/>
  <c r="G48" i="45"/>
  <c r="F48" i="45"/>
  <c r="J47" i="45"/>
  <c r="I47" i="45"/>
  <c r="H47" i="45"/>
  <c r="G47" i="45"/>
  <c r="F47" i="45"/>
  <c r="J46" i="45"/>
  <c r="I46" i="45"/>
  <c r="H46" i="45"/>
  <c r="G46" i="45"/>
  <c r="F46" i="45"/>
  <c r="J45" i="45"/>
  <c r="I45" i="45"/>
  <c r="H45" i="45"/>
  <c r="G45" i="45"/>
  <c r="F45" i="45"/>
  <c r="J44" i="45"/>
  <c r="I44" i="45"/>
  <c r="H44" i="45"/>
  <c r="G44" i="45"/>
  <c r="F44" i="45"/>
  <c r="J43" i="45"/>
  <c r="I43" i="45"/>
  <c r="H43" i="45"/>
  <c r="G43" i="45"/>
  <c r="F43" i="45"/>
  <c r="J42" i="45"/>
  <c r="I42" i="45"/>
  <c r="H42" i="45"/>
  <c r="G42" i="45"/>
  <c r="F42" i="45"/>
  <c r="J41" i="45"/>
  <c r="I41" i="45"/>
  <c r="H41" i="45"/>
  <c r="G41" i="45"/>
  <c r="F41" i="45"/>
  <c r="J40" i="45"/>
  <c r="I40" i="45"/>
  <c r="H40" i="45"/>
  <c r="G40" i="45"/>
  <c r="F40" i="45"/>
  <c r="J39" i="45"/>
  <c r="I39" i="45"/>
  <c r="H39" i="45"/>
  <c r="G39" i="45"/>
  <c r="F39" i="45"/>
  <c r="J38" i="45"/>
  <c r="I38" i="45"/>
  <c r="H38" i="45"/>
  <c r="G38" i="45"/>
  <c r="F38" i="45"/>
  <c r="J37" i="45"/>
  <c r="I37" i="45"/>
  <c r="H37" i="45"/>
  <c r="G37" i="45"/>
  <c r="F37" i="45"/>
  <c r="J36" i="45"/>
  <c r="I36" i="45"/>
  <c r="H36" i="45"/>
  <c r="G36" i="45"/>
  <c r="F36" i="45"/>
  <c r="J35" i="45"/>
  <c r="I35" i="45"/>
  <c r="H35" i="45"/>
  <c r="G35" i="45"/>
  <c r="F35" i="45"/>
  <c r="J34" i="45"/>
  <c r="I34" i="45"/>
  <c r="H34" i="45"/>
  <c r="G34" i="45"/>
  <c r="F34" i="45"/>
  <c r="J33" i="45"/>
  <c r="I33" i="45"/>
  <c r="H33" i="45"/>
  <c r="G33" i="45"/>
  <c r="F33" i="45"/>
  <c r="J32" i="45"/>
  <c r="I32" i="45"/>
  <c r="H32" i="45"/>
  <c r="G32" i="45"/>
  <c r="F32" i="45"/>
  <c r="J31" i="45"/>
  <c r="I31" i="45"/>
  <c r="H31" i="45"/>
  <c r="G31" i="45"/>
  <c r="F31" i="45"/>
  <c r="J30" i="45"/>
  <c r="I30" i="45"/>
  <c r="H30" i="45"/>
  <c r="G30" i="45"/>
  <c r="F30" i="45"/>
  <c r="J29" i="45"/>
  <c r="I29" i="45"/>
  <c r="H29" i="45"/>
  <c r="G29" i="45"/>
  <c r="F29" i="45"/>
  <c r="J28" i="45"/>
  <c r="I28" i="45"/>
  <c r="H28" i="45"/>
  <c r="G28" i="45"/>
  <c r="F28" i="45"/>
  <c r="J27" i="45"/>
  <c r="I27" i="45"/>
  <c r="H27" i="45"/>
  <c r="G27" i="45"/>
  <c r="F27" i="45"/>
  <c r="J26" i="45"/>
  <c r="I26" i="45"/>
  <c r="H26" i="45"/>
  <c r="G26" i="45"/>
  <c r="F26" i="45"/>
  <c r="J25" i="45"/>
  <c r="I25" i="45"/>
  <c r="H25" i="45"/>
  <c r="G25" i="45"/>
  <c r="F25" i="45"/>
  <c r="J24" i="45"/>
  <c r="I24" i="45"/>
  <c r="H24" i="45"/>
  <c r="G24" i="45"/>
  <c r="F24" i="45"/>
  <c r="J23" i="45"/>
  <c r="I23" i="45"/>
  <c r="H23" i="45"/>
  <c r="G23" i="45"/>
  <c r="F23" i="45"/>
  <c r="J22" i="45"/>
  <c r="I22" i="45"/>
  <c r="H22" i="45"/>
  <c r="G22" i="45"/>
  <c r="F22" i="45"/>
  <c r="J21" i="45"/>
  <c r="I21" i="45"/>
  <c r="H21" i="45"/>
  <c r="G21" i="45"/>
  <c r="F21" i="45"/>
  <c r="J20" i="45"/>
  <c r="I20" i="45"/>
  <c r="H20" i="45"/>
  <c r="G20" i="45"/>
  <c r="F20" i="45"/>
  <c r="J19" i="45"/>
  <c r="I19" i="45"/>
  <c r="H19" i="45"/>
  <c r="G19" i="45"/>
  <c r="F19" i="45"/>
  <c r="J18" i="45"/>
  <c r="I18" i="45"/>
  <c r="H18" i="45"/>
  <c r="G18" i="45"/>
  <c r="F18" i="45"/>
  <c r="J17" i="45"/>
  <c r="I17" i="45"/>
  <c r="H17" i="45"/>
  <c r="G17" i="45"/>
  <c r="F17" i="45"/>
  <c r="J16" i="45"/>
  <c r="I16" i="45"/>
  <c r="H16" i="45"/>
  <c r="G16" i="45"/>
  <c r="F16" i="45"/>
  <c r="J15" i="45"/>
  <c r="I15" i="45"/>
  <c r="H15" i="45"/>
  <c r="G15" i="45"/>
  <c r="F15" i="45"/>
  <c r="J14" i="45"/>
  <c r="I14" i="45"/>
  <c r="H14" i="45"/>
  <c r="G14" i="45"/>
  <c r="F14" i="45"/>
  <c r="J13" i="45"/>
  <c r="I13" i="45"/>
  <c r="H13" i="45"/>
  <c r="G13" i="45"/>
  <c r="F13" i="45"/>
  <c r="J12" i="45"/>
  <c r="I12" i="45"/>
  <c r="H12" i="45"/>
  <c r="G12" i="45"/>
  <c r="F12" i="45"/>
  <c r="J11" i="45"/>
  <c r="I11" i="45"/>
  <c r="H11" i="45"/>
  <c r="G11" i="45"/>
  <c r="F11" i="45"/>
  <c r="J10" i="45"/>
  <c r="I10" i="45"/>
  <c r="H10" i="45"/>
  <c r="G10" i="45"/>
  <c r="F10" i="45"/>
  <c r="J9" i="45"/>
  <c r="I9" i="45"/>
  <c r="H9" i="45"/>
  <c r="G9" i="45"/>
  <c r="F9" i="45"/>
  <c r="J8" i="45"/>
  <c r="I8" i="45"/>
  <c r="H8" i="45"/>
  <c r="G8" i="45"/>
  <c r="F8" i="45"/>
  <c r="J7" i="45"/>
  <c r="I7" i="45"/>
  <c r="H7" i="45"/>
  <c r="G7" i="45"/>
  <c r="M14" i="40"/>
  <c r="M13" i="40"/>
  <c r="L33" i="40" s="1"/>
  <c r="K33" i="40" s="1"/>
  <c r="M10" i="40"/>
  <c r="I13" i="40"/>
  <c r="AB89" i="33"/>
  <c r="AB88" i="33"/>
  <c r="AB90" i="33"/>
  <c r="AB77" i="33"/>
  <c r="AB87" i="33"/>
  <c r="AB86" i="33"/>
  <c r="AB85" i="33"/>
  <c r="AB84" i="33"/>
  <c r="AB83" i="33"/>
  <c r="AB82" i="33"/>
  <c r="AB81" i="33"/>
  <c r="AB80" i="33"/>
  <c r="AB74" i="33"/>
  <c r="AB73" i="33"/>
  <c r="AB72" i="33"/>
  <c r="AB71" i="33"/>
  <c r="AB70" i="33"/>
  <c r="AB69" i="33"/>
  <c r="AB68" i="33"/>
  <c r="AB67" i="33"/>
  <c r="AB76" i="33"/>
  <c r="AB75" i="33"/>
  <c r="AB25" i="33"/>
  <c r="AB60" i="33"/>
  <c r="AB59" i="33"/>
  <c r="AB58" i="33"/>
  <c r="AB57" i="33"/>
  <c r="AB56" i="33"/>
  <c r="AB55" i="33"/>
  <c r="AB54" i="33"/>
  <c r="AB41" i="33"/>
  <c r="AB40" i="33"/>
  <c r="AB39" i="33"/>
  <c r="AB38" i="33"/>
  <c r="AB37" i="33"/>
  <c r="AB36" i="33"/>
  <c r="AB35" i="33"/>
  <c r="AB53" i="33"/>
  <c r="AB52" i="33"/>
  <c r="AB51" i="33"/>
  <c r="AB50" i="33"/>
  <c r="AB49" i="33"/>
  <c r="AB48" i="33"/>
  <c r="AB47" i="33"/>
  <c r="AB46" i="33"/>
  <c r="AB45" i="33"/>
  <c r="AB44" i="33"/>
  <c r="AB34" i="33"/>
  <c r="AB33" i="33"/>
  <c r="AB32" i="33"/>
  <c r="AB31" i="33"/>
  <c r="AB26" i="33"/>
  <c r="AB27" i="33"/>
  <c r="AB28" i="33"/>
  <c r="AB29" i="33"/>
  <c r="AB30" i="33"/>
  <c r="V6" i="33"/>
  <c r="V7" i="33"/>
  <c r="V8" i="33"/>
  <c r="V9" i="33"/>
  <c r="V10" i="33"/>
  <c r="V11" i="33"/>
  <c r="V12" i="33"/>
  <c r="V13" i="33"/>
  <c r="V14" i="33"/>
  <c r="V15" i="33"/>
  <c r="V16" i="33"/>
  <c r="V5" i="33"/>
  <c r="J11" i="43"/>
  <c r="AC5" i="44"/>
  <c r="AE5" i="44"/>
  <c r="AP5" i="44"/>
  <c r="AP6" i="44"/>
  <c r="AP7" i="44"/>
  <c r="AP8" i="44"/>
  <c r="AP9" i="44"/>
  <c r="AI11" i="44"/>
  <c r="AI12" i="44"/>
  <c r="AI13" i="44"/>
  <c r="AI14" i="44"/>
  <c r="AJ14" i="44"/>
  <c r="AI15" i="44"/>
  <c r="AI16" i="44"/>
  <c r="AI17" i="44"/>
  <c r="AI18" i="44"/>
  <c r="AI19" i="44"/>
  <c r="AI20" i="44"/>
  <c r="AI21" i="44"/>
  <c r="AJ21" i="44"/>
  <c r="AI22" i="44"/>
  <c r="AJ22" i="44"/>
  <c r="AI23" i="44"/>
  <c r="AJ23" i="44"/>
  <c r="AI24" i="44"/>
  <c r="AJ24" i="44"/>
  <c r="AI25" i="44"/>
  <c r="AJ25" i="44"/>
  <c r="AI50" i="44"/>
  <c r="AI51" i="44"/>
  <c r="AI52" i="44"/>
  <c r="AI53" i="44"/>
  <c r="AI54" i="44"/>
  <c r="AI55" i="44"/>
  <c r="AI56" i="44"/>
  <c r="AI57" i="44"/>
  <c r="AI58" i="44"/>
  <c r="AI59" i="44"/>
  <c r="AI60" i="44"/>
  <c r="AJ60" i="44"/>
  <c r="AL60" i="44"/>
  <c r="AI61" i="44"/>
  <c r="AJ61" i="44"/>
  <c r="AM61" i="44"/>
  <c r="AI62" i="44"/>
  <c r="AJ62" i="44"/>
  <c r="AM62" i="44"/>
  <c r="AI63" i="44"/>
  <c r="AJ63" i="44"/>
  <c r="AN63" i="44"/>
  <c r="AI64" i="44"/>
  <c r="AJ64" i="44"/>
  <c r="AM64" i="44"/>
  <c r="AJ57" i="44"/>
  <c r="AL57" i="44"/>
  <c r="AJ53" i="44"/>
  <c r="AL53" i="44"/>
  <c r="AJ17" i="44"/>
  <c r="AL17" i="44"/>
  <c r="AJ59" i="44"/>
  <c r="AM59" i="44"/>
  <c r="AJ55" i="44"/>
  <c r="AM55" i="44"/>
  <c r="AJ51" i="44"/>
  <c r="AM51" i="44"/>
  <c r="AJ58" i="44"/>
  <c r="AM58" i="44"/>
  <c r="AJ54" i="44"/>
  <c r="AM54" i="44"/>
  <c r="AJ56" i="44"/>
  <c r="AL56" i="44"/>
  <c r="AJ52" i="44"/>
  <c r="AL52" i="44"/>
  <c r="AJ19" i="44"/>
  <c r="AL19" i="44"/>
  <c r="AJ16" i="44"/>
  <c r="AL16" i="44"/>
  <c r="AJ12" i="44"/>
  <c r="AL12" i="44"/>
  <c r="AJ18" i="44"/>
  <c r="AK18" i="44"/>
  <c r="AN18" i="44"/>
  <c r="AJ15" i="44"/>
  <c r="AM15" i="44"/>
  <c r="AJ20" i="44"/>
  <c r="AL20" i="44"/>
  <c r="AJ13" i="44"/>
  <c r="AK13" i="44"/>
  <c r="AN13" i="44"/>
  <c r="AJ50" i="44"/>
  <c r="AJ11" i="44"/>
  <c r="AK11" i="44"/>
  <c r="AN64" i="44"/>
  <c r="AK61" i="44"/>
  <c r="AQ61" i="44"/>
  <c r="AR61" i="44"/>
  <c r="AS61" i="44"/>
  <c r="AO62" i="44"/>
  <c r="AP61" i="44"/>
  <c r="AK63" i="44"/>
  <c r="AK62" i="44"/>
  <c r="AQ62" i="44"/>
  <c r="AR62" i="44"/>
  <c r="AO61" i="44"/>
  <c r="AN61" i="44"/>
  <c r="AO63" i="44"/>
  <c r="AP62" i="44"/>
  <c r="AL61" i="44"/>
  <c r="AL24" i="44"/>
  <c r="AM25" i="44"/>
  <c r="AN62" i="44"/>
  <c r="AL62" i="44"/>
  <c r="AM21" i="44"/>
  <c r="AK14" i="44"/>
  <c r="AN14" i="44"/>
  <c r="AK23" i="44"/>
  <c r="AN23" i="44"/>
  <c r="AM22" i="44"/>
  <c r="AM24" i="44"/>
  <c r="AM14" i="44"/>
  <c r="AL14" i="44"/>
  <c r="AL22" i="44"/>
  <c r="AK22" i="44"/>
  <c r="AN22" i="44"/>
  <c r="AM23" i="44"/>
  <c r="AL23" i="44"/>
  <c r="AP64" i="44"/>
  <c r="AL64" i="44"/>
  <c r="AQ63" i="44"/>
  <c r="AR63" i="44"/>
  <c r="AM63" i="44"/>
  <c r="AO64" i="44"/>
  <c r="AK64" i="44"/>
  <c r="AQ64" i="44"/>
  <c r="AR64" i="44"/>
  <c r="AP63" i="44"/>
  <c r="AL63" i="44"/>
  <c r="AO60" i="44"/>
  <c r="AK60" i="44"/>
  <c r="AQ60" i="44"/>
  <c r="AR60" i="44"/>
  <c r="AL25" i="44"/>
  <c r="AK24" i="44"/>
  <c r="AN24" i="44"/>
  <c r="AL21" i="44"/>
  <c r="AK25" i="44"/>
  <c r="AN25" i="44"/>
  <c r="AK21" i="44"/>
  <c r="AN21" i="44"/>
  <c r="AN60" i="44"/>
  <c r="AM60" i="44"/>
  <c r="AP60" i="44"/>
  <c r="AK57" i="44"/>
  <c r="AQ57" i="44"/>
  <c r="AR57" i="44"/>
  <c r="AT57" i="44"/>
  <c r="AU57" i="44"/>
  <c r="AP57" i="44"/>
  <c r="AL59" i="44"/>
  <c r="AP53" i="44"/>
  <c r="AM53" i="44"/>
  <c r="AO53" i="44"/>
  <c r="AK53" i="44"/>
  <c r="AQ53" i="44"/>
  <c r="AR53" i="44"/>
  <c r="AS53" i="44"/>
  <c r="AN53" i="44"/>
  <c r="AN57" i="44"/>
  <c r="AM57" i="44"/>
  <c r="AO57" i="44"/>
  <c r="AM19" i="44"/>
  <c r="AK17" i="44"/>
  <c r="AN17" i="44"/>
  <c r="AO17" i="44"/>
  <c r="I31" i="44"/>
  <c r="AK19" i="44"/>
  <c r="AN19" i="44"/>
  <c r="H33" i="44"/>
  <c r="AN51" i="44"/>
  <c r="AK15" i="44"/>
  <c r="AN15" i="44"/>
  <c r="AO15" i="44"/>
  <c r="I29" i="44"/>
  <c r="AN52" i="44"/>
  <c r="AM17" i="44"/>
  <c r="AL15" i="44"/>
  <c r="AM16" i="44"/>
  <c r="AM12" i="44"/>
  <c r="AL13" i="44"/>
  <c r="AP59" i="44"/>
  <c r="AL54" i="44"/>
  <c r="AK58" i="44"/>
  <c r="AQ58" i="44"/>
  <c r="AR58" i="44"/>
  <c r="AS58" i="44"/>
  <c r="AN54" i="44"/>
  <c r="AP54" i="44"/>
  <c r="AO54" i="44"/>
  <c r="AO59" i="44"/>
  <c r="AK54" i="44"/>
  <c r="AQ54" i="44"/>
  <c r="AR54" i="44"/>
  <c r="AT54" i="44"/>
  <c r="AU54" i="44"/>
  <c r="AN59" i="44"/>
  <c r="AK55" i="44"/>
  <c r="AQ55" i="44"/>
  <c r="AR55" i="44"/>
  <c r="AT55" i="44"/>
  <c r="AU55" i="44"/>
  <c r="AO56" i="44"/>
  <c r="AM13" i="44"/>
  <c r="AK59" i="44"/>
  <c r="AQ59" i="44"/>
  <c r="AR59" i="44"/>
  <c r="AS59" i="44"/>
  <c r="AO51" i="44"/>
  <c r="AN58" i="44"/>
  <c r="AO52" i="44"/>
  <c r="AL55" i="44"/>
  <c r="AN56" i="44"/>
  <c r="AL58" i="44"/>
  <c r="AP58" i="44"/>
  <c r="AO58" i="44"/>
  <c r="AL51" i="44"/>
  <c r="AP52" i="44"/>
  <c r="AO55" i="44"/>
  <c r="AP56" i="44"/>
  <c r="AK51" i="44"/>
  <c r="AQ51" i="44"/>
  <c r="AR51" i="44"/>
  <c r="AT51" i="44"/>
  <c r="AU51" i="44"/>
  <c r="AK12" i="44"/>
  <c r="AN12" i="44"/>
  <c r="H26" i="44"/>
  <c r="AK52" i="44"/>
  <c r="AQ52" i="44"/>
  <c r="AR52" i="44"/>
  <c r="AS52" i="44"/>
  <c r="AK56" i="44"/>
  <c r="AQ56" i="44"/>
  <c r="AR56" i="44"/>
  <c r="AS56" i="44"/>
  <c r="AN55" i="44"/>
  <c r="AM56" i="44"/>
  <c r="AP51" i="44"/>
  <c r="AP55" i="44"/>
  <c r="AM52" i="44"/>
  <c r="AK16" i="44"/>
  <c r="AN16" i="44"/>
  <c r="H30" i="44"/>
  <c r="AM18" i="44"/>
  <c r="AL18" i="44"/>
  <c r="AM20" i="44"/>
  <c r="AK20" i="44"/>
  <c r="AN20" i="44"/>
  <c r="H34" i="44"/>
  <c r="AO25" i="44"/>
  <c r="AO13" i="44"/>
  <c r="I27" i="44"/>
  <c r="H27" i="44"/>
  <c r="AO18" i="44"/>
  <c r="I32" i="44"/>
  <c r="H32" i="44"/>
  <c r="AO23" i="44"/>
  <c r="AO14" i="44"/>
  <c r="I28" i="44"/>
  <c r="H28" i="44"/>
  <c r="AO21" i="44"/>
  <c r="AO24" i="44"/>
  <c r="AO22" i="44"/>
  <c r="AN50" i="44"/>
  <c r="AK50" i="44"/>
  <c r="AQ50" i="44"/>
  <c r="AR50" i="44"/>
  <c r="AM50" i="44"/>
  <c r="AM11" i="44"/>
  <c r="AN11" i="44"/>
  <c r="H25" i="44"/>
  <c r="AO50" i="44"/>
  <c r="AP50" i="44"/>
  <c r="AL50" i="44"/>
  <c r="AL11" i="44"/>
  <c r="AT61" i="44"/>
  <c r="AU61" i="44"/>
  <c r="AT60" i="44"/>
  <c r="AU60" i="44"/>
  <c r="AS60" i="44"/>
  <c r="AS62" i="44"/>
  <c r="AT62" i="44"/>
  <c r="AU62" i="44"/>
  <c r="AS64" i="44"/>
  <c r="AT64" i="44"/>
  <c r="AU64" i="44"/>
  <c r="AT63" i="44"/>
  <c r="AU63" i="44"/>
  <c r="AS63" i="44"/>
  <c r="AS57" i="44"/>
  <c r="AT53" i="44"/>
  <c r="AU53" i="44"/>
  <c r="H31" i="44"/>
  <c r="AO19" i="44"/>
  <c r="I33" i="44"/>
  <c r="H29" i="44"/>
  <c r="AT59" i="44"/>
  <c r="AU59" i="44"/>
  <c r="AS55" i="44"/>
  <c r="AS54" i="44"/>
  <c r="AT58" i="44"/>
  <c r="AU58" i="44"/>
  <c r="AT56" i="44"/>
  <c r="AU56" i="44"/>
  <c r="AS51" i="44"/>
  <c r="AO12" i="44"/>
  <c r="I26" i="44"/>
  <c r="AO16" i="44"/>
  <c r="I30" i="44"/>
  <c r="AT52" i="44"/>
  <c r="AU52" i="44"/>
  <c r="AO20" i="44"/>
  <c r="I34" i="44"/>
  <c r="AS50" i="44"/>
  <c r="J42" i="44"/>
  <c r="AO11" i="44"/>
  <c r="I25" i="44"/>
  <c r="AT50" i="44"/>
  <c r="AU50" i="44"/>
  <c r="J44" i="44"/>
  <c r="J46" i="44"/>
  <c r="J49" i="44"/>
  <c r="J45" i="44"/>
  <c r="J50" i="44"/>
  <c r="P9" i="43"/>
  <c r="J51" i="44"/>
  <c r="J43" i="44"/>
  <c r="L50" i="44"/>
  <c r="K50" i="44"/>
  <c r="L45" i="44"/>
  <c r="K45" i="44"/>
  <c r="L46" i="44"/>
  <c r="K46" i="44"/>
  <c r="J48" i="44"/>
  <c r="L49" i="44"/>
  <c r="K49" i="44"/>
  <c r="J47" i="44"/>
  <c r="K44" i="44"/>
  <c r="L44" i="44"/>
  <c r="T25" i="44"/>
  <c r="L47" i="44"/>
  <c r="K47" i="44"/>
  <c r="L42" i="44"/>
  <c r="K42" i="44"/>
  <c r="L48" i="44"/>
  <c r="K48" i="44"/>
  <c r="L51" i="44"/>
  <c r="K51" i="44"/>
  <c r="K43" i="44"/>
  <c r="L43" i="44"/>
  <c r="E11" i="43"/>
  <c r="J9" i="43"/>
  <c r="E9" i="43"/>
  <c r="J13" i="43"/>
  <c r="F13" i="43"/>
  <c r="K40" i="43"/>
  <c r="G40" i="43"/>
  <c r="T41" i="44"/>
  <c r="L17" i="44"/>
  <c r="O40" i="43"/>
  <c r="P40" i="43"/>
  <c r="Q40" i="43"/>
  <c r="I10" i="40"/>
  <c r="I7" i="40"/>
  <c r="G36" i="40"/>
  <c r="J26" i="38"/>
  <c r="J27" i="38"/>
  <c r="P38" i="44"/>
  <c r="AL5" i="44"/>
  <c r="L21" i="42"/>
  <c r="K26" i="43"/>
  <c r="H20" i="42"/>
  <c r="G25" i="43"/>
  <c r="AL4" i="44"/>
  <c r="O21" i="44"/>
  <c r="P11" i="43"/>
  <c r="AC6" i="44"/>
  <c r="T42" i="44"/>
  <c r="Q21" i="44"/>
  <c r="J9" i="40"/>
  <c r="J35" i="40"/>
  <c r="F9" i="40"/>
  <c r="I9" i="40"/>
  <c r="T26" i="44"/>
  <c r="T27" i="44"/>
  <c r="M9" i="40"/>
  <c r="Q9" i="40"/>
  <c r="G20" i="40"/>
  <c r="G22" i="40"/>
  <c r="G23" i="40" s="1"/>
  <c r="G26" i="40" s="1"/>
  <c r="G39" i="40" s="1"/>
  <c r="I44" i="40" s="1"/>
  <c r="G21" i="40"/>
  <c r="O9" i="40"/>
  <c r="G12" i="43"/>
  <c r="M13" i="43"/>
  <c r="D14" i="43"/>
  <c r="K38" i="43"/>
  <c r="Q94" i="33"/>
  <c r="Q91" i="33"/>
  <c r="Q87" i="33"/>
  <c r="K42" i="43"/>
  <c r="G213" i="34"/>
  <c r="H213" i="34"/>
  <c r="G4" i="34"/>
  <c r="H4" i="34"/>
  <c r="G5" i="34"/>
  <c r="H5" i="34"/>
  <c r="G6" i="34"/>
  <c r="H6" i="34"/>
  <c r="G7" i="34"/>
  <c r="H7" i="34"/>
  <c r="G8" i="34"/>
  <c r="H8" i="34"/>
  <c r="G9" i="34"/>
  <c r="H9" i="34"/>
  <c r="G10" i="34"/>
  <c r="H10" i="34"/>
  <c r="G11" i="34"/>
  <c r="H11" i="34"/>
  <c r="G12" i="34"/>
  <c r="H12" i="34"/>
  <c r="G13" i="34"/>
  <c r="H13" i="34"/>
  <c r="G14" i="34"/>
  <c r="H14" i="34"/>
  <c r="G15" i="34"/>
  <c r="H15" i="34"/>
  <c r="G16" i="34"/>
  <c r="H16" i="34"/>
  <c r="G17" i="34"/>
  <c r="H17" i="34"/>
  <c r="G18" i="34"/>
  <c r="H18" i="34"/>
  <c r="G19" i="34"/>
  <c r="H19" i="34"/>
  <c r="G20" i="34"/>
  <c r="H20" i="34"/>
  <c r="G21" i="34"/>
  <c r="H21" i="34"/>
  <c r="G22" i="34"/>
  <c r="H22" i="34"/>
  <c r="G23" i="34"/>
  <c r="H23" i="34"/>
  <c r="G24" i="34"/>
  <c r="H24" i="34"/>
  <c r="G25" i="34"/>
  <c r="H25" i="34"/>
  <c r="E12" i="38"/>
  <c r="H12" i="38"/>
  <c r="S6" i="38"/>
  <c r="G26" i="34"/>
  <c r="H26" i="34"/>
  <c r="G27" i="34"/>
  <c r="H27" i="34"/>
  <c r="G28" i="34"/>
  <c r="H28" i="34"/>
  <c r="G29" i="34"/>
  <c r="H29" i="34"/>
  <c r="G30" i="34"/>
  <c r="H30" i="34"/>
  <c r="G31" i="34"/>
  <c r="H31" i="34"/>
  <c r="G32" i="34"/>
  <c r="H32" i="34"/>
  <c r="G33" i="34"/>
  <c r="H33" i="34"/>
  <c r="G34" i="34"/>
  <c r="H34" i="34"/>
  <c r="G35" i="34"/>
  <c r="H35" i="34"/>
  <c r="G36" i="34"/>
  <c r="H36" i="34"/>
  <c r="G37" i="34"/>
  <c r="H37" i="34"/>
  <c r="G38" i="34"/>
  <c r="H38" i="34"/>
  <c r="G39" i="34"/>
  <c r="H39" i="34"/>
  <c r="G40" i="34"/>
  <c r="H40" i="34"/>
  <c r="G41" i="34"/>
  <c r="H41" i="34"/>
  <c r="G42" i="34"/>
  <c r="H42" i="34"/>
  <c r="G43" i="34"/>
  <c r="H43" i="34"/>
  <c r="G44" i="34"/>
  <c r="H44" i="34"/>
  <c r="G45" i="34"/>
  <c r="H45" i="34"/>
  <c r="G46" i="34"/>
  <c r="H46" i="34"/>
  <c r="G47" i="34"/>
  <c r="H47" i="34"/>
  <c r="G48" i="34"/>
  <c r="H48" i="34"/>
  <c r="G49" i="34"/>
  <c r="H49" i="34"/>
  <c r="G50" i="34"/>
  <c r="H50" i="34"/>
  <c r="G51" i="34"/>
  <c r="H51" i="34"/>
  <c r="G52" i="34"/>
  <c r="H52" i="34"/>
  <c r="G53" i="34"/>
  <c r="H53" i="34"/>
  <c r="G54" i="34"/>
  <c r="H54" i="34"/>
  <c r="G55" i="34"/>
  <c r="H55" i="34"/>
  <c r="G56" i="34"/>
  <c r="H56" i="34"/>
  <c r="G57" i="34"/>
  <c r="H57" i="34"/>
  <c r="G58" i="34"/>
  <c r="H58" i="34"/>
  <c r="G59" i="34"/>
  <c r="H59" i="34"/>
  <c r="G60" i="34"/>
  <c r="H60" i="34"/>
  <c r="G61" i="34"/>
  <c r="H61" i="34"/>
  <c r="G62" i="34"/>
  <c r="H62" i="34"/>
  <c r="G63" i="34"/>
  <c r="H63" i="34"/>
  <c r="G64" i="34"/>
  <c r="H64" i="34"/>
  <c r="G65" i="34"/>
  <c r="H65" i="34"/>
  <c r="G66" i="34"/>
  <c r="H66" i="34"/>
  <c r="G67" i="34"/>
  <c r="H67" i="34"/>
  <c r="G68" i="34"/>
  <c r="H68" i="34"/>
  <c r="G69" i="34"/>
  <c r="H69" i="34"/>
  <c r="G70" i="34"/>
  <c r="H70" i="34"/>
  <c r="G71" i="34"/>
  <c r="H71" i="34"/>
  <c r="G72" i="34"/>
  <c r="H72" i="34"/>
  <c r="G73" i="34"/>
  <c r="H73" i="34"/>
  <c r="G74" i="34"/>
  <c r="H74" i="34"/>
  <c r="G75" i="34"/>
  <c r="H75" i="34"/>
  <c r="G76" i="34"/>
  <c r="H76" i="34"/>
  <c r="G77" i="34"/>
  <c r="H77" i="34"/>
  <c r="G78" i="34"/>
  <c r="H78" i="34"/>
  <c r="G79" i="34"/>
  <c r="H79" i="34"/>
  <c r="G80" i="34"/>
  <c r="H80" i="34"/>
  <c r="G81" i="34"/>
  <c r="H81" i="34"/>
  <c r="G82" i="34"/>
  <c r="H82" i="34"/>
  <c r="G83" i="34"/>
  <c r="H83" i="34"/>
  <c r="G84" i="34"/>
  <c r="H84" i="34"/>
  <c r="G85" i="34"/>
  <c r="H85" i="34"/>
  <c r="G86" i="34"/>
  <c r="H86" i="34"/>
  <c r="G87" i="34"/>
  <c r="H87" i="34"/>
  <c r="G88" i="34"/>
  <c r="H88" i="34"/>
  <c r="G89" i="34"/>
  <c r="H89" i="34"/>
  <c r="G90" i="34"/>
  <c r="H90" i="34"/>
  <c r="G91" i="34"/>
  <c r="H91" i="34"/>
  <c r="G92" i="34"/>
  <c r="H92" i="34"/>
  <c r="G93" i="34"/>
  <c r="H93" i="34"/>
  <c r="G94" i="34"/>
  <c r="H94" i="34"/>
  <c r="G95" i="34"/>
  <c r="H95" i="34"/>
  <c r="G96" i="34"/>
  <c r="H96" i="34"/>
  <c r="G97" i="34"/>
  <c r="H97" i="34"/>
  <c r="G98" i="34"/>
  <c r="H98" i="34"/>
  <c r="G99" i="34"/>
  <c r="H99" i="34"/>
  <c r="G100" i="34"/>
  <c r="H100" i="34"/>
  <c r="G101" i="34"/>
  <c r="H101" i="34"/>
  <c r="G102" i="34"/>
  <c r="H102" i="34"/>
  <c r="G103" i="34"/>
  <c r="H103" i="34"/>
  <c r="G104" i="34"/>
  <c r="H104" i="34"/>
  <c r="G105" i="34"/>
  <c r="H105" i="34"/>
  <c r="G106" i="34"/>
  <c r="H106" i="34"/>
  <c r="G107" i="34"/>
  <c r="H107" i="34"/>
  <c r="G108" i="34"/>
  <c r="H108" i="34"/>
  <c r="G109" i="34"/>
  <c r="H109" i="34"/>
  <c r="G110" i="34"/>
  <c r="H110" i="34"/>
  <c r="G111" i="34"/>
  <c r="H111" i="34"/>
  <c r="G112" i="34"/>
  <c r="H112" i="34"/>
  <c r="G113" i="34"/>
  <c r="H113" i="34"/>
  <c r="G114" i="34"/>
  <c r="H114" i="34"/>
  <c r="G115" i="34"/>
  <c r="H115" i="34"/>
  <c r="G116" i="34"/>
  <c r="H116" i="34"/>
  <c r="G117" i="34"/>
  <c r="H117" i="34"/>
  <c r="G118" i="34"/>
  <c r="H118" i="34"/>
  <c r="G119" i="34"/>
  <c r="H119" i="34"/>
  <c r="G120" i="34"/>
  <c r="H120" i="34"/>
  <c r="G121" i="34"/>
  <c r="H121" i="34"/>
  <c r="G122" i="34"/>
  <c r="H122" i="34"/>
  <c r="G123" i="34"/>
  <c r="H123" i="34"/>
  <c r="G124" i="34"/>
  <c r="H124" i="34"/>
  <c r="G125" i="34"/>
  <c r="H125" i="34"/>
  <c r="G126" i="34"/>
  <c r="H126" i="34"/>
  <c r="G127" i="34"/>
  <c r="H127" i="34"/>
  <c r="G128" i="34"/>
  <c r="H128" i="34"/>
  <c r="G129" i="34"/>
  <c r="H129" i="34"/>
  <c r="G130" i="34"/>
  <c r="H130" i="34"/>
  <c r="G131" i="34"/>
  <c r="H131" i="34"/>
  <c r="G132" i="34"/>
  <c r="H132" i="34"/>
  <c r="G133" i="34"/>
  <c r="H133" i="34"/>
  <c r="G134" i="34"/>
  <c r="H134" i="34"/>
  <c r="G135" i="34"/>
  <c r="H135" i="34"/>
  <c r="G136" i="34"/>
  <c r="H136" i="34"/>
  <c r="G137" i="34"/>
  <c r="H137" i="34"/>
  <c r="G138" i="34"/>
  <c r="H138" i="34"/>
  <c r="G139" i="34"/>
  <c r="H139" i="34"/>
  <c r="G140" i="34"/>
  <c r="H140" i="34"/>
  <c r="G141" i="34"/>
  <c r="H141" i="34"/>
  <c r="G142" i="34"/>
  <c r="H142" i="34"/>
  <c r="G143" i="34"/>
  <c r="H143" i="34"/>
  <c r="G144" i="34"/>
  <c r="H144" i="34"/>
  <c r="G145" i="34"/>
  <c r="H145" i="34"/>
  <c r="G146" i="34"/>
  <c r="H146" i="34"/>
  <c r="G147" i="34"/>
  <c r="H147" i="34"/>
  <c r="G148" i="34"/>
  <c r="H148" i="34"/>
  <c r="G149" i="34"/>
  <c r="H149" i="34"/>
  <c r="G150" i="34"/>
  <c r="H150" i="34"/>
  <c r="G151" i="34"/>
  <c r="H151" i="34"/>
  <c r="G152" i="34"/>
  <c r="H152" i="34"/>
  <c r="G153" i="34"/>
  <c r="H153" i="34"/>
  <c r="G154" i="34"/>
  <c r="H154" i="34"/>
  <c r="G155" i="34"/>
  <c r="H155" i="34"/>
  <c r="G156" i="34"/>
  <c r="H156" i="34"/>
  <c r="G157" i="34"/>
  <c r="H157" i="34"/>
  <c r="G158" i="34"/>
  <c r="H158" i="34"/>
  <c r="G159" i="34"/>
  <c r="H159" i="34"/>
  <c r="G160" i="34"/>
  <c r="H160" i="34"/>
  <c r="G161" i="34"/>
  <c r="H161" i="34"/>
  <c r="G162" i="34"/>
  <c r="H162" i="34"/>
  <c r="G163" i="34"/>
  <c r="H163" i="34"/>
  <c r="G164" i="34"/>
  <c r="H164" i="34"/>
  <c r="G165" i="34"/>
  <c r="H165" i="34"/>
  <c r="G166" i="34"/>
  <c r="H166" i="34"/>
  <c r="G167" i="34"/>
  <c r="H167" i="34"/>
  <c r="G168" i="34"/>
  <c r="H168" i="34"/>
  <c r="G169" i="34"/>
  <c r="H169" i="34"/>
  <c r="G170" i="34"/>
  <c r="H170" i="34"/>
  <c r="G171" i="34"/>
  <c r="H171" i="34"/>
  <c r="G172" i="34"/>
  <c r="H172" i="34"/>
  <c r="G173" i="34"/>
  <c r="H173" i="34"/>
  <c r="G174" i="34"/>
  <c r="H174" i="34"/>
  <c r="G175" i="34"/>
  <c r="H175" i="34"/>
  <c r="G176" i="34"/>
  <c r="H176" i="34"/>
  <c r="G177" i="34"/>
  <c r="H177" i="34"/>
  <c r="G178" i="34"/>
  <c r="H178" i="34"/>
  <c r="G179" i="34"/>
  <c r="H179" i="34"/>
  <c r="G180" i="34"/>
  <c r="H180" i="34"/>
  <c r="G181" i="34"/>
  <c r="H181" i="34"/>
  <c r="G182" i="34"/>
  <c r="H182" i="34"/>
  <c r="G183" i="34"/>
  <c r="H183" i="34"/>
  <c r="G184" i="34"/>
  <c r="H184" i="34"/>
  <c r="G185" i="34"/>
  <c r="H185" i="34"/>
  <c r="G186" i="34"/>
  <c r="H186" i="34"/>
  <c r="G187" i="34"/>
  <c r="H187" i="34"/>
  <c r="G188" i="34"/>
  <c r="H188" i="34"/>
  <c r="G189" i="34"/>
  <c r="H189" i="34"/>
  <c r="G190" i="34"/>
  <c r="H190" i="34"/>
  <c r="G191" i="34"/>
  <c r="H191" i="34"/>
  <c r="G192" i="34"/>
  <c r="H192" i="34"/>
  <c r="G193" i="34"/>
  <c r="H193" i="34"/>
  <c r="G194" i="34"/>
  <c r="H194" i="34"/>
  <c r="G195" i="34"/>
  <c r="H195" i="34"/>
  <c r="G196" i="34"/>
  <c r="H196" i="34"/>
  <c r="G197" i="34"/>
  <c r="H197" i="34"/>
  <c r="G198" i="34"/>
  <c r="H198" i="34"/>
  <c r="G199" i="34"/>
  <c r="H199" i="34"/>
  <c r="G200" i="34"/>
  <c r="H200" i="34"/>
  <c r="G201" i="34"/>
  <c r="H201" i="34"/>
  <c r="G202" i="34"/>
  <c r="H202" i="34"/>
  <c r="G203" i="34"/>
  <c r="H203" i="34"/>
  <c r="G204" i="34"/>
  <c r="H204" i="34"/>
  <c r="G205" i="34"/>
  <c r="H205" i="34"/>
  <c r="G206" i="34"/>
  <c r="H206" i="34"/>
  <c r="G207" i="34"/>
  <c r="H207" i="34"/>
  <c r="G208" i="34"/>
  <c r="H208" i="34"/>
  <c r="G209" i="34"/>
  <c r="H209" i="34"/>
  <c r="G210" i="34"/>
  <c r="H210" i="34"/>
  <c r="G211" i="34"/>
  <c r="H211" i="34"/>
  <c r="G212" i="34"/>
  <c r="H212" i="34"/>
  <c r="G214" i="34"/>
  <c r="H214" i="34"/>
  <c r="G215" i="34"/>
  <c r="H215" i="34"/>
  <c r="G216" i="34"/>
  <c r="H216" i="34"/>
  <c r="G217" i="34"/>
  <c r="H217" i="34"/>
  <c r="G218" i="34"/>
  <c r="H218" i="34"/>
  <c r="G219" i="34"/>
  <c r="H219" i="34"/>
  <c r="G220" i="34"/>
  <c r="H220" i="34"/>
  <c r="G221" i="34"/>
  <c r="H221" i="34"/>
  <c r="G222" i="34"/>
  <c r="H222" i="34"/>
  <c r="G223" i="34"/>
  <c r="H223" i="34"/>
  <c r="G224" i="34"/>
  <c r="H224" i="34"/>
  <c r="G225" i="34"/>
  <c r="H225" i="34"/>
  <c r="G226" i="34"/>
  <c r="H226" i="34"/>
  <c r="G227" i="34"/>
  <c r="H227" i="34"/>
  <c r="G228" i="34"/>
  <c r="H228" i="34"/>
  <c r="G229" i="34"/>
  <c r="H229" i="34"/>
  <c r="G230" i="34"/>
  <c r="H230" i="34"/>
  <c r="G231" i="34"/>
  <c r="H231" i="34"/>
  <c r="G232" i="34"/>
  <c r="H232" i="34"/>
  <c r="G233" i="34"/>
  <c r="H233" i="34"/>
  <c r="G234" i="34"/>
  <c r="H234" i="34"/>
  <c r="G235" i="34"/>
  <c r="H235" i="34"/>
  <c r="G236" i="34"/>
  <c r="H236" i="34"/>
  <c r="G237" i="34"/>
  <c r="H237" i="34"/>
  <c r="G238" i="34"/>
  <c r="H238" i="34"/>
  <c r="G239" i="34"/>
  <c r="H239" i="34"/>
  <c r="G240" i="34"/>
  <c r="H240" i="34"/>
  <c r="G241" i="34"/>
  <c r="H241" i="34"/>
  <c r="G242" i="34"/>
  <c r="H242" i="34"/>
  <c r="G243" i="34"/>
  <c r="H243" i="34"/>
  <c r="G244" i="34"/>
  <c r="H244" i="34"/>
  <c r="G245" i="34"/>
  <c r="H245" i="34"/>
  <c r="G246" i="34"/>
  <c r="H246" i="34"/>
  <c r="G247" i="34"/>
  <c r="H247" i="34"/>
  <c r="G248" i="34"/>
  <c r="H248" i="34"/>
  <c r="G249" i="34"/>
  <c r="H249" i="34"/>
  <c r="G250" i="34"/>
  <c r="H250" i="34"/>
  <c r="G251" i="34"/>
  <c r="H251" i="34"/>
  <c r="G252" i="34"/>
  <c r="H252" i="34"/>
  <c r="G253" i="34"/>
  <c r="H253" i="34"/>
  <c r="G3" i="34"/>
  <c r="H3" i="34"/>
  <c r="N36" i="38"/>
  <c r="F11" i="40"/>
  <c r="I11" i="40"/>
  <c r="M32" i="40"/>
  <c r="G32" i="40"/>
  <c r="M34" i="40"/>
  <c r="G34" i="40"/>
  <c r="M33" i="40"/>
  <c r="G33" i="40"/>
  <c r="J11" i="40"/>
  <c r="M11" i="40"/>
  <c r="L34" i="40"/>
  <c r="H18" i="42"/>
  <c r="G23" i="43" s="1"/>
  <c r="G27" i="43" s="1"/>
  <c r="K34" i="40"/>
  <c r="K37" i="40"/>
  <c r="I45" i="40"/>
  <c r="G38" i="43"/>
  <c r="G42" i="43" s="1"/>
  <c r="L32" i="40"/>
  <c r="K32" i="40"/>
  <c r="K35" i="40"/>
  <c r="K36" i="40" s="1"/>
  <c r="I47" i="40" s="1"/>
  <c r="I48" i="40" s="1"/>
  <c r="L18" i="42"/>
  <c r="K23" i="43"/>
  <c r="H23" i="42" l="1"/>
  <c r="G24" i="40"/>
  <c r="G37" i="40" s="1"/>
  <c r="G40" i="40" s="1"/>
  <c r="L20" i="42"/>
  <c r="K25" i="43" s="1"/>
  <c r="O25" i="43" s="1"/>
  <c r="P25" i="43" s="1"/>
  <c r="Q25" i="43" s="1"/>
  <c r="O38" i="43"/>
  <c r="G25" i="40"/>
  <c r="G38" i="40" s="1"/>
  <c r="I46" i="40" s="1"/>
  <c r="L19" i="42" s="1"/>
  <c r="G41" i="40" l="1"/>
  <c r="G42" i="40" s="1"/>
  <c r="K24" i="43"/>
  <c r="L23" i="42"/>
  <c r="M29" i="42" s="1"/>
  <c r="M30" i="42" s="1"/>
  <c r="M31" i="42" s="1"/>
  <c r="P38" i="43"/>
  <c r="Q38" i="43" s="1"/>
  <c r="O42" i="43"/>
  <c r="P42" i="43" s="1"/>
  <c r="Q42" i="43" s="1"/>
  <c r="I49" i="40"/>
  <c r="O23" i="43" l="1"/>
  <c r="K27" i="43"/>
  <c r="P23" i="43" l="1"/>
  <c r="Q23" i="43" s="1"/>
  <c r="O27" i="43"/>
  <c r="P27" i="43" s="1"/>
  <c r="Q27" i="43" s="1"/>
</calcChain>
</file>

<file path=xl/sharedStrings.xml><?xml version="1.0" encoding="utf-8"?>
<sst xmlns="http://schemas.openxmlformats.org/spreadsheetml/2006/main" count="2581" uniqueCount="879">
  <si>
    <t>Fraxinus spp.</t>
  </si>
  <si>
    <t>Betula spp.</t>
  </si>
  <si>
    <t>Abies alba</t>
  </si>
  <si>
    <t>Acacia spp.</t>
  </si>
  <si>
    <t>Ailanthus altissima</t>
  </si>
  <si>
    <t>Alnus spp.</t>
  </si>
  <si>
    <t>Amelanchier ovalis</t>
  </si>
  <si>
    <t>Arbutus unedo</t>
  </si>
  <si>
    <t>Carpinus betulus</t>
  </si>
  <si>
    <t>Castanea sativa</t>
  </si>
  <si>
    <t>Cedrus atlantica</t>
  </si>
  <si>
    <t>Celtis australis</t>
  </si>
  <si>
    <t>Chamaecyparis lawsoniana</t>
  </si>
  <si>
    <t>Cornus sanguinea</t>
  </si>
  <si>
    <t>Corylus avellana</t>
  </si>
  <si>
    <t>Crataegus spp.</t>
  </si>
  <si>
    <t>Cupressus arizonica</t>
  </si>
  <si>
    <t>Cupressus macrocarpa</t>
  </si>
  <si>
    <t>Cupressus sempervirens</t>
  </si>
  <si>
    <t>Eucalyptus camaldulensis</t>
  </si>
  <si>
    <t>Eucalyptus globulus</t>
  </si>
  <si>
    <t>Fagus sylvatica</t>
  </si>
  <si>
    <t>Ilex aquifolium</t>
  </si>
  <si>
    <t>Ilex canariensis</t>
  </si>
  <si>
    <t>Laurus azorica</t>
  </si>
  <si>
    <t>Laurus nobilis</t>
  </si>
  <si>
    <t>Malus sylvestris</t>
  </si>
  <si>
    <t>Myrica faya</t>
  </si>
  <si>
    <t>Myrtus communis</t>
  </si>
  <si>
    <t>Phillyrea latifolia</t>
  </si>
  <si>
    <t>Phoenix spp.</t>
  </si>
  <si>
    <t>Picea abies</t>
  </si>
  <si>
    <t>Pinus canariensis</t>
  </si>
  <si>
    <t>Pinus halepensis</t>
  </si>
  <si>
    <t>Pinus pinea</t>
  </si>
  <si>
    <t>Pinus radiata</t>
  </si>
  <si>
    <t>Pinus uncinata</t>
  </si>
  <si>
    <t>Pistacia terebinthus</t>
  </si>
  <si>
    <t>Platanus hispanica</t>
  </si>
  <si>
    <t>Populus nigra</t>
  </si>
  <si>
    <t>Prunus spp.</t>
  </si>
  <si>
    <t>Pyrus spp.</t>
  </si>
  <si>
    <t>Quercus faginea</t>
  </si>
  <si>
    <t>Quercus ilex</t>
  </si>
  <si>
    <t>Quercus petraea</t>
  </si>
  <si>
    <t>Quercus pubescens (Q. humilis)</t>
  </si>
  <si>
    <t>Quercus pyrenaica</t>
  </si>
  <si>
    <t>Quercus robur</t>
  </si>
  <si>
    <t>Rhamnus alaternus</t>
  </si>
  <si>
    <t>Robinia pseudacacia</t>
  </si>
  <si>
    <t>Sorbus spp.</t>
  </si>
  <si>
    <t>Taxus baccata</t>
  </si>
  <si>
    <t>Tetraclinis articulata</t>
  </si>
  <si>
    <t>Thuja spp.</t>
  </si>
  <si>
    <t>Tilia spp.</t>
  </si>
  <si>
    <t>Ulmus spp.</t>
  </si>
  <si>
    <t>Fuente</t>
  </si>
  <si>
    <t>1.</t>
  </si>
  <si>
    <t>2.</t>
  </si>
  <si>
    <t>3.</t>
  </si>
  <si>
    <t>4.</t>
  </si>
  <si>
    <t>Especie</t>
  </si>
  <si>
    <t>Quercus rubra</t>
  </si>
  <si>
    <t>Quercus suber</t>
  </si>
  <si>
    <t>Juniperus thurifera</t>
  </si>
  <si>
    <t>Populus alba</t>
  </si>
  <si>
    <t>Pinus pinaster (Resto)</t>
  </si>
  <si>
    <t>Acer spp.</t>
  </si>
  <si>
    <t>Ceratonia siliqua</t>
  </si>
  <si>
    <t>Eucalyptus nitens</t>
  </si>
  <si>
    <t>Quercus canariensis</t>
  </si>
  <si>
    <t>Abies pinsapo</t>
  </si>
  <si>
    <t>Olea europaea</t>
  </si>
  <si>
    <t>Juniperus oxycedrus, J. communis</t>
  </si>
  <si>
    <t>Juniperus phoenicea</t>
  </si>
  <si>
    <t>Larix spp.</t>
  </si>
  <si>
    <t>Populus x canadensis</t>
  </si>
  <si>
    <t>Pseudotsuga menziesii</t>
  </si>
  <si>
    <t>Salix spp.</t>
  </si>
  <si>
    <t>Tamarix spp.</t>
  </si>
  <si>
    <t>Pinus nigra Sistema Ibérico</t>
  </si>
  <si>
    <t>Pinus pinaster ssp. mesogeensis Sistema Central</t>
  </si>
  <si>
    <t>Pinus sylvestris Pirineos</t>
  </si>
  <si>
    <t>Pinus sylvestris Sistema Central</t>
  </si>
  <si>
    <t>Pinus sylvestris Sistema Ibérico</t>
  </si>
  <si>
    <t>Juglans regia</t>
  </si>
  <si>
    <t xml:space="preserve"> Lista Especie</t>
  </si>
  <si>
    <r>
      <t>Abs 30 
(t CO</t>
    </r>
    <r>
      <rPr>
        <vertAlign val="subscript"/>
        <sz val="11"/>
        <rFont val="Arial Narrow"/>
        <family val="2"/>
      </rPr>
      <t>2</t>
    </r>
    <r>
      <rPr>
        <sz val="11"/>
        <rFont val="Arial Narrow"/>
        <family val="2"/>
      </rPr>
      <t>/pie)</t>
    </r>
  </si>
  <si>
    <r>
      <t>Abs 35 
(t CO</t>
    </r>
    <r>
      <rPr>
        <vertAlign val="subscript"/>
        <sz val="11"/>
        <rFont val="Arial Narrow"/>
        <family val="2"/>
      </rPr>
      <t>2</t>
    </r>
    <r>
      <rPr>
        <sz val="11"/>
        <rFont val="Arial Narrow"/>
        <family val="2"/>
      </rPr>
      <t xml:space="preserve">/pie) </t>
    </r>
  </si>
  <si>
    <r>
      <t>Abs 40 
(t CO</t>
    </r>
    <r>
      <rPr>
        <vertAlign val="subscript"/>
        <sz val="11"/>
        <rFont val="Arial Narrow"/>
        <family val="2"/>
      </rPr>
      <t>2</t>
    </r>
    <r>
      <rPr>
        <sz val="11"/>
        <rFont val="Arial Narrow"/>
        <family val="2"/>
      </rPr>
      <t>/pie)</t>
    </r>
  </si>
  <si>
    <r>
      <t>Absorciones unitarias 
(t CO</t>
    </r>
    <r>
      <rPr>
        <b/>
        <vertAlign val="subscript"/>
        <sz val="11"/>
        <color indexed="9"/>
        <rFont val="Arial Narrow"/>
        <family val="2"/>
      </rPr>
      <t>2</t>
    </r>
    <r>
      <rPr>
        <b/>
        <sz val="11"/>
        <color indexed="9"/>
        <rFont val="Arial Narrow"/>
        <family val="2"/>
      </rPr>
      <t>/pie)</t>
    </r>
  </si>
  <si>
    <r>
      <t>Absorciones por especie 
 (t CO</t>
    </r>
    <r>
      <rPr>
        <b/>
        <vertAlign val="subscript"/>
        <sz val="11"/>
        <color indexed="9"/>
        <rFont val="Arial Narrow"/>
        <family val="2"/>
      </rPr>
      <t>2</t>
    </r>
    <r>
      <rPr>
        <b/>
        <sz val="11"/>
        <color indexed="9"/>
        <rFont val="Arial Narrow"/>
        <family val="2"/>
      </rPr>
      <t>)</t>
    </r>
  </si>
  <si>
    <t>1. DATOS GENERALES DEL PROYECTO</t>
  </si>
  <si>
    <t>20-25</t>
  </si>
  <si>
    <t>25-30</t>
  </si>
  <si>
    <t>30-35</t>
  </si>
  <si>
    <t>35-40</t>
  </si>
  <si>
    <t>Promotor del proyecto</t>
  </si>
  <si>
    <t>Provincia</t>
  </si>
  <si>
    <t>MENOR 20</t>
  </si>
  <si>
    <t>mayor 40</t>
  </si>
  <si>
    <t>20 años</t>
  </si>
  <si>
    <t>25 años</t>
  </si>
  <si>
    <t>30 años</t>
  </si>
  <si>
    <t>35 años</t>
  </si>
  <si>
    <t>40 años</t>
  </si>
  <si>
    <r>
      <t>Pinus pinaster ssp. atlantica</t>
    </r>
    <r>
      <rPr>
        <sz val="10"/>
        <rFont val="Arial Narrow"/>
        <family val="2"/>
      </rPr>
      <t xml:space="preserve"> Zona Norte interior</t>
    </r>
  </si>
  <si>
    <r>
      <t>Pinus pinaster ssp. atlantica</t>
    </r>
    <r>
      <rPr>
        <sz val="10"/>
        <rFont val="Arial Narrow"/>
        <family val="2"/>
      </rPr>
      <t xml:space="preserve"> Zona Norte costera</t>
    </r>
  </si>
  <si>
    <r>
      <t xml:space="preserve">Pinus pinaster </t>
    </r>
    <r>
      <rPr>
        <sz val="10"/>
        <rFont val="Arial Narrow"/>
        <family val="2"/>
      </rPr>
      <t>(Resto)</t>
    </r>
  </si>
  <si>
    <t>Quercus pubescens</t>
  </si>
  <si>
    <t>(1)</t>
  </si>
  <si>
    <t>(2)</t>
  </si>
  <si>
    <t>(3)</t>
  </si>
  <si>
    <t>Asimilación</t>
  </si>
  <si>
    <t xml:space="preserve"> </t>
  </si>
  <si>
    <t>Absorciones</t>
  </si>
  <si>
    <r>
      <t>Por especie
(t CO</t>
    </r>
    <r>
      <rPr>
        <b/>
        <vertAlign val="subscript"/>
        <sz val="10"/>
        <color indexed="9"/>
        <rFont val="Arial Narrow"/>
        <family val="2"/>
      </rPr>
      <t>2</t>
    </r>
    <r>
      <rPr>
        <b/>
        <sz val="10"/>
        <color indexed="9"/>
        <rFont val="Arial Narrow"/>
        <family val="2"/>
      </rPr>
      <t>)</t>
    </r>
  </si>
  <si>
    <r>
      <t>Por pie y especie sin turno corto (t CO</t>
    </r>
    <r>
      <rPr>
        <b/>
        <vertAlign val="subscript"/>
        <sz val="10"/>
        <color indexed="9"/>
        <rFont val="Arial Narrow"/>
        <family val="2"/>
      </rPr>
      <t>2</t>
    </r>
    <r>
      <rPr>
        <b/>
        <sz val="10"/>
        <color indexed="9"/>
        <rFont val="Arial Narrow"/>
        <family val="2"/>
      </rPr>
      <t>/pie)</t>
    </r>
  </si>
  <si>
    <r>
      <t>Por pie y especie turno corto (/2) (t CO</t>
    </r>
    <r>
      <rPr>
        <b/>
        <vertAlign val="subscript"/>
        <sz val="10"/>
        <color indexed="9"/>
        <rFont val="Arial Narrow"/>
        <family val="2"/>
      </rPr>
      <t>2</t>
    </r>
    <r>
      <rPr>
        <b/>
        <sz val="10"/>
        <color indexed="9"/>
        <rFont val="Arial Narrow"/>
        <family val="2"/>
      </rPr>
      <t>/pie)</t>
    </r>
  </si>
  <si>
    <t>Por especie y ha (t CO2/ha)</t>
  </si>
  <si>
    <t>Pinus nigra (Resto)</t>
  </si>
  <si>
    <t>abs</t>
  </si>
  <si>
    <r>
      <t xml:space="preserve">Pinus nigra </t>
    </r>
    <r>
      <rPr>
        <sz val="10"/>
        <rFont val="Arial Narrow"/>
        <family val="2"/>
      </rPr>
      <t>(Resto)</t>
    </r>
  </si>
  <si>
    <t>años</t>
  </si>
  <si>
    <t>Periodo de permanencia</t>
  </si>
  <si>
    <t>Superficie de plantación OPCIÓN B</t>
  </si>
  <si>
    <t>C.I.F. / N.I.F.</t>
  </si>
  <si>
    <t>Parcela 1</t>
  </si>
  <si>
    <t>Parcela 2</t>
  </si>
  <si>
    <t>Parcela 3</t>
  </si>
  <si>
    <t>Parcela 4</t>
  </si>
  <si>
    <r>
      <t>Por sp. y ha
(t CO</t>
    </r>
    <r>
      <rPr>
        <b/>
        <vertAlign val="subscript"/>
        <sz val="10"/>
        <color indexed="9"/>
        <rFont val="Arial Narrow"/>
        <family val="2"/>
      </rPr>
      <t>2</t>
    </r>
    <r>
      <rPr>
        <b/>
        <sz val="10"/>
        <color indexed="9"/>
        <rFont val="Arial Narrow"/>
        <family val="2"/>
      </rPr>
      <t>/ha)</t>
    </r>
  </si>
  <si>
    <t xml:space="preserve">Absorciones OPCIÓN A </t>
  </si>
  <si>
    <t>Absorciones OPCIÓN B</t>
  </si>
  <si>
    <t>Año 1</t>
  </si>
  <si>
    <t>Año 2</t>
  </si>
  <si>
    <t>Año 3</t>
  </si>
  <si>
    <t>Año 4</t>
  </si>
  <si>
    <t>Año 5</t>
  </si>
  <si>
    <t>Desfase</t>
  </si>
  <si>
    <t>Año plant.</t>
  </si>
  <si>
    <t>Pinus sylvestris (Resto)</t>
  </si>
  <si>
    <t>Absorciones (cortas a hecho)</t>
  </si>
  <si>
    <t>Sup plant A</t>
  </si>
  <si>
    <t>Sup plant B</t>
  </si>
  <si>
    <t>Lista años</t>
  </si>
  <si>
    <t>CONTENIDO</t>
  </si>
  <si>
    <t>INSTRUCCIONES PARA LA CUMPLIMENTACIÓN: USO DE LA CALCULADORA</t>
  </si>
  <si>
    <t>Datos generales del proyecto</t>
  </si>
  <si>
    <t>Tabla 201 del IFN3 y Anexo 2 (Coníferas) IFN1 (1)</t>
  </si>
  <si>
    <t>Tabla 201 del IFN3 y Anexo 2 (frondosas) IFN1 (2)</t>
  </si>
  <si>
    <t>Tablas producción Madrigal (3)</t>
  </si>
  <si>
    <t>(4)</t>
  </si>
  <si>
    <t>Tabla 201 e Inventario de emisiones 1990-2012</t>
  </si>
  <si>
    <r>
      <t xml:space="preserve">Pinus sylvestris </t>
    </r>
    <r>
      <rPr>
        <sz val="10"/>
        <rFont val="Arial Narrow"/>
        <family val="2"/>
      </rPr>
      <t>(Resto)</t>
    </r>
  </si>
  <si>
    <t>Absorciones estimadas que generará el proyecto durante el periodo de permanencia</t>
  </si>
  <si>
    <t>turno &gt;periodo permanencia</t>
  </si>
  <si>
    <t>turno &lt; periodo permanencia</t>
  </si>
  <si>
    <t>Nombre del proyecto</t>
  </si>
  <si>
    <t>&gt;40</t>
  </si>
  <si>
    <t>Región climática</t>
  </si>
  <si>
    <t>Tipo de suelo</t>
  </si>
  <si>
    <t>Suelos arenosos</t>
  </si>
  <si>
    <t>Suelos espódicos</t>
  </si>
  <si>
    <t>Suelos volcánicos</t>
  </si>
  <si>
    <t>Humedales</t>
  </si>
  <si>
    <t>Templada cálida, seca</t>
  </si>
  <si>
    <t>Tierras de cultivo</t>
  </si>
  <si>
    <t>Terreno forestal (excluidas las plantaciones forestales) con una cubierta de copas de entre un 10 y un 30 %_Sistema montañoso templado - Europa &lt; 20 años</t>
  </si>
  <si>
    <t>Cultivos</t>
  </si>
  <si>
    <t>Prados_pastizales</t>
  </si>
  <si>
    <t>Templada fría, seca</t>
  </si>
  <si>
    <t>Suelos arcillosos de alta actividad (HAC)</t>
  </si>
  <si>
    <t>Degradacion_Grave</t>
  </si>
  <si>
    <t>Sin_Labranza</t>
  </si>
  <si>
    <t>Uso del suelo</t>
  </si>
  <si>
    <t>Gestión:Prados y pastizales</t>
  </si>
  <si>
    <t>Insumos</t>
  </si>
  <si>
    <t>Templado, seca</t>
  </si>
  <si>
    <t>Mejorada</t>
  </si>
  <si>
    <t>Medios</t>
  </si>
  <si>
    <t>Cultivos_Perennes</t>
  </si>
  <si>
    <t>Templado, húmeda</t>
  </si>
  <si>
    <t>Gestión mínima</t>
  </si>
  <si>
    <t>Altos</t>
  </si>
  <si>
    <t>Degradación moderada</t>
  </si>
  <si>
    <t>Degradación grave</t>
  </si>
  <si>
    <t>Matorral</t>
  </si>
  <si>
    <t xml:space="preserve">Insumos </t>
  </si>
  <si>
    <t>Labranza_Completa</t>
  </si>
  <si>
    <t>Bajos</t>
  </si>
  <si>
    <t>Labranza_Reducida</t>
  </si>
  <si>
    <t>Altos con estiercol</t>
  </si>
  <si>
    <t>Altos sin estiercol</t>
  </si>
  <si>
    <t>Gestion_Minima</t>
  </si>
  <si>
    <t>Degradacion_Moderada</t>
  </si>
  <si>
    <t>a</t>
  </si>
  <si>
    <t>b</t>
  </si>
  <si>
    <t>c</t>
  </si>
  <si>
    <t>cultivos y cultivos perennes</t>
  </si>
  <si>
    <t>prados y pastizales</t>
  </si>
  <si>
    <t>terreno forestal</t>
  </si>
  <si>
    <t>matorral</t>
  </si>
  <si>
    <t>labranza completa</t>
  </si>
  <si>
    <t>labranza reducida</t>
  </si>
  <si>
    <t>sin labranza</t>
  </si>
  <si>
    <t>mejorada</t>
  </si>
  <si>
    <t>gestión mínima</t>
  </si>
  <si>
    <t>degradación moderada</t>
  </si>
  <si>
    <t>degradacion grave</t>
  </si>
  <si>
    <t>REGIÓN CLIMÁTICA-Tipo de suelo</t>
  </si>
  <si>
    <t>Suelos arcillosos de baja actividad (LAC)</t>
  </si>
  <si>
    <t>NA</t>
  </si>
  <si>
    <t>Templada fría, húmeda</t>
  </si>
  <si>
    <t>Templada cálida, húmeda</t>
  </si>
  <si>
    <t>Todas</t>
  </si>
  <si>
    <t>Cultivos perennes</t>
  </si>
  <si>
    <t>Prados y pastizales</t>
  </si>
  <si>
    <t>Terreno forestal</t>
  </si>
  <si>
    <t>Boreal</t>
  </si>
  <si>
    <t>USOS DEL SUELO</t>
  </si>
  <si>
    <t>ID_Usos_suelo</t>
  </si>
  <si>
    <t>Cuadro</t>
  </si>
  <si>
    <t>Cultivos perennes, especilamente los plurianuales cuyo tallo no suele cosecharse anualmente, como el monte bajo de ciclo corto y las palmas de aceite</t>
  </si>
  <si>
    <t>Prados y pastizales (con exclusión de los matorrales) _Templada fría - seca</t>
  </si>
  <si>
    <t>Prados y pastizales (con exclusión de los matorrales)_Templada fría - lluviosa</t>
  </si>
  <si>
    <t>Prados y pastizales (con exclusión de los matorrales)_Templada cálida - seca</t>
  </si>
  <si>
    <t>Prados y pastizales (con exclusión de los matorrales)_Templada cálida - lluviosa</t>
  </si>
  <si>
    <t>Zonas de matorrales, especialmente para terrenos en los que la vegetación se compone en gran medida de plantas leñosas inferiores a 5 metros y sin los aspectos fisonómicos claros de los árboles</t>
  </si>
  <si>
    <t>Terreno forestal (excluidas las plantaciones forestales) con una cubierta de copas de entre un 10 y un 30 %_Bosque oceánico templado - Europa</t>
  </si>
  <si>
    <t>Terreno forestal (excluidas las plantaciones forestales) con una cubierta de copas de entre un 10 y un 30 %_Bosque continental templado - Europa - &lt; 20 años</t>
  </si>
  <si>
    <t>Terreno forestal (excluidas las plantaciones forestales) con una cubierta de copas de entre un 10 y un 30 %_Bosque continental templado - Europa - &gt; 20 años</t>
  </si>
  <si>
    <t>Terreno forestal (excluidas las plantaciones forestales) con una cubierta de copas de entre un 10 y un 30 %_Sistema montañoso templado - Europa &gt; 20 años</t>
  </si>
  <si>
    <t>Terreno forestal (excluidas las plantaciones forestales) con una cubierta de copas superior al 30 %_Bosque oceánico templado - Europa</t>
  </si>
  <si>
    <t>Terreno forestal (excluidas las plantaciones forestales) con una cubierta de copas superior al 30 %_Bosque continental templado - Europa - &lt; 20 años</t>
  </si>
  <si>
    <t>Terreno forestal (excluidas las plantaciones forestales) con una cubierta de copas superior al 30 %_Bosque continental templado - Europa - &gt; 20 años</t>
  </si>
  <si>
    <t>Terreno forestal (excluidas las plantaciones forestales) con una cubierta de copas superior al 30 %_Sistema montañoso templado - Europa &lt; 20 años</t>
  </si>
  <si>
    <t>Terreno forestal (excluidas las plantaciones forestales) con una cubierta de copas superior al 30 %_Sistema montañoso templado - Europa &gt; 20 años</t>
  </si>
  <si>
    <t>Plantación forestal_Bosque oceánico templado - Europa - frondosas - &gt; 20 años</t>
  </si>
  <si>
    <t>Plantación forestal_Bosque oceánico templado - Europa - frondosas - &lt; 20 años</t>
  </si>
  <si>
    <t>Plantación forestal_Bosque oceánico templado - Europa - coníferas - &gt; 20 años</t>
  </si>
  <si>
    <t>Plantación forestal_Bosque oceánico templado - Europa - coníferas - &lt; 20 años</t>
  </si>
  <si>
    <t>Manejo del suelo</t>
  </si>
  <si>
    <t>Cultivos_anuales</t>
  </si>
  <si>
    <t>NOMBRE</t>
  </si>
  <si>
    <t>Pluviometría anual (mm)</t>
  </si>
  <si>
    <t>ETP anual</t>
  </si>
  <si>
    <t>Temperatura media anual (ºC)</t>
  </si>
  <si>
    <t>Alegría-Dulantzi</t>
  </si>
  <si>
    <t>ARABA</t>
  </si>
  <si>
    <t>GIPUZKOA</t>
  </si>
  <si>
    <t>BIZKAIA</t>
  </si>
  <si>
    <t>Amurrio</t>
  </si>
  <si>
    <t>Abaltzisketa</t>
  </si>
  <si>
    <t>Abadiño</t>
  </si>
  <si>
    <t>Aramaio</t>
  </si>
  <si>
    <t>Aduna</t>
  </si>
  <si>
    <t>Abanto y Ciérvana-Abanto Zierbena</t>
  </si>
  <si>
    <t>Artziniega</t>
  </si>
  <si>
    <t>Añana</t>
  </si>
  <si>
    <t>Aia</t>
  </si>
  <si>
    <t>Ajangiz</t>
  </si>
  <si>
    <t>Armiñón</t>
  </si>
  <si>
    <t>Aizarnazabal</t>
  </si>
  <si>
    <t>Alonsotegi</t>
  </si>
  <si>
    <t>Arrazua-Ubarrundia</t>
  </si>
  <si>
    <t>Albiztur</t>
  </si>
  <si>
    <t>Amorebieta-Etxano</t>
  </si>
  <si>
    <t>Asparrena</t>
  </si>
  <si>
    <t>Arraia-Maeztu</t>
  </si>
  <si>
    <t>Alegia</t>
  </si>
  <si>
    <t>Amoroto</t>
  </si>
  <si>
    <t>Ayala/Aiara</t>
  </si>
  <si>
    <t>Alkiza</t>
  </si>
  <si>
    <t>Arakaldo</t>
  </si>
  <si>
    <t>Baños de Ebro/Mañueta</t>
  </si>
  <si>
    <t>Altzaga</t>
  </si>
  <si>
    <t>Arantzazu</t>
  </si>
  <si>
    <t>Barrundia</t>
  </si>
  <si>
    <t>Altzo</t>
  </si>
  <si>
    <t>Areatza</t>
  </si>
  <si>
    <t>Berantevilla</t>
  </si>
  <si>
    <t>Amezketa</t>
  </si>
  <si>
    <t>Arrankudiaga</t>
  </si>
  <si>
    <t>Bernedo</t>
  </si>
  <si>
    <t>Andoain</t>
  </si>
  <si>
    <t>Arratzu</t>
  </si>
  <si>
    <t>Campezo/Kanpezu</t>
  </si>
  <si>
    <t>Anoeta</t>
  </si>
  <si>
    <t>Arrieta</t>
  </si>
  <si>
    <t>Zigoitia</t>
  </si>
  <si>
    <t>Antzuola</t>
  </si>
  <si>
    <t>Arrigorriaga</t>
  </si>
  <si>
    <t>Kripan</t>
  </si>
  <si>
    <t>Arama</t>
  </si>
  <si>
    <t>Artea</t>
  </si>
  <si>
    <t>Kuartango</t>
  </si>
  <si>
    <t>Aretxabaleta</t>
  </si>
  <si>
    <t>Artzentales</t>
  </si>
  <si>
    <t>Elburgo/Burgelu</t>
  </si>
  <si>
    <t>Arrasate/Mondragón</t>
  </si>
  <si>
    <t>Atxondo</t>
  </si>
  <si>
    <t>Elciego</t>
  </si>
  <si>
    <t>Asteasu</t>
  </si>
  <si>
    <t>Aulesti</t>
  </si>
  <si>
    <t>Elvillar/Bilar</t>
  </si>
  <si>
    <t>Astigarraga</t>
  </si>
  <si>
    <t>Bakio</t>
  </si>
  <si>
    <t>Iruraiz-Gauna</t>
  </si>
  <si>
    <t>Harana/Valle de Arana</t>
  </si>
  <si>
    <t>Ataun</t>
  </si>
  <si>
    <t>Balmaseda</t>
  </si>
  <si>
    <t>Labastida</t>
  </si>
  <si>
    <t>Iruña Oka/Iruña de Oca</t>
  </si>
  <si>
    <t>Azkoitia</t>
  </si>
  <si>
    <t>Barakaldo</t>
  </si>
  <si>
    <t>Lagrán</t>
  </si>
  <si>
    <t>Azpeitia</t>
  </si>
  <si>
    <t>Barrika</t>
  </si>
  <si>
    <t>Laguardia</t>
  </si>
  <si>
    <t>Baliarrain</t>
  </si>
  <si>
    <t>Basauri</t>
  </si>
  <si>
    <t>Lanciego/Lantziego</t>
  </si>
  <si>
    <t>Beasain</t>
  </si>
  <si>
    <t>Bedia</t>
  </si>
  <si>
    <t>Lapuebla de Labarca</t>
  </si>
  <si>
    <t>Beizama</t>
  </si>
  <si>
    <t>Berango</t>
  </si>
  <si>
    <t>Leza</t>
  </si>
  <si>
    <t>Belauntza</t>
  </si>
  <si>
    <t>Bermeo</t>
  </si>
  <si>
    <t>Laudio/Llodio</t>
  </si>
  <si>
    <t>Berastegi</t>
  </si>
  <si>
    <t>Berriatua</t>
  </si>
  <si>
    <t>Bergara</t>
  </si>
  <si>
    <t>Berriz</t>
  </si>
  <si>
    <t>Moreda de Álava</t>
  </si>
  <si>
    <t>Lantarón</t>
  </si>
  <si>
    <t>Berrobi</t>
  </si>
  <si>
    <t>Bilbao</t>
  </si>
  <si>
    <t>Navaridas</t>
  </si>
  <si>
    <t>Bidegoian</t>
  </si>
  <si>
    <t>Busturia</t>
  </si>
  <si>
    <t>Okondo</t>
  </si>
  <si>
    <t>Deba</t>
  </si>
  <si>
    <t>Derio</t>
  </si>
  <si>
    <t>Oyón-Oion</t>
  </si>
  <si>
    <t>Legutiano</t>
  </si>
  <si>
    <t>Donostia-San Sebastián</t>
  </si>
  <si>
    <t>Dima</t>
  </si>
  <si>
    <t>Peñacerrada-Urizaharra</t>
  </si>
  <si>
    <t>Eibar</t>
  </si>
  <si>
    <t>Durango</t>
  </si>
  <si>
    <t>Ribera Alta</t>
  </si>
  <si>
    <t>Elduain</t>
  </si>
  <si>
    <t>Ea</t>
  </si>
  <si>
    <t>Ribera Baja/Erribera Beitia</t>
  </si>
  <si>
    <t>Elgeta</t>
  </si>
  <si>
    <t>Elantxobe</t>
  </si>
  <si>
    <t>Elgoibar</t>
  </si>
  <si>
    <t>Elorrio</t>
  </si>
  <si>
    <t>Salvatierra/Agurain</t>
  </si>
  <si>
    <t>Errenteria</t>
  </si>
  <si>
    <t>Erandio</t>
  </si>
  <si>
    <t>Samaniego</t>
  </si>
  <si>
    <t>Errezil</t>
  </si>
  <si>
    <t>Ereño</t>
  </si>
  <si>
    <t>San Millán/Donemiliaga</t>
  </si>
  <si>
    <t>Eskoriatza</t>
  </si>
  <si>
    <t>Ermua</t>
  </si>
  <si>
    <t>Urkabustaiz</t>
  </si>
  <si>
    <t>Ezkio-Itsaso</t>
  </si>
  <si>
    <t>Errigoiti</t>
  </si>
  <si>
    <t>Valdegovía</t>
  </si>
  <si>
    <t>Gabiria</t>
  </si>
  <si>
    <t>Etxebarri</t>
  </si>
  <si>
    <t>Gaintza</t>
  </si>
  <si>
    <t>Etxebarria</t>
  </si>
  <si>
    <t>Villabuena de Álava/Eskuernaga</t>
  </si>
  <si>
    <t>Gaztelu</t>
  </si>
  <si>
    <t>Forua</t>
  </si>
  <si>
    <t>Getaria</t>
  </si>
  <si>
    <t>Fruiz</t>
  </si>
  <si>
    <t>Vitoria-Gasteiz</t>
  </si>
  <si>
    <t>Hernani</t>
  </si>
  <si>
    <t>Galdakao</t>
  </si>
  <si>
    <t>Yécora/Iekora</t>
  </si>
  <si>
    <t>Hernialde</t>
  </si>
  <si>
    <t>Galdames</t>
  </si>
  <si>
    <t>Zalduondo</t>
  </si>
  <si>
    <t>Hondarribia</t>
  </si>
  <si>
    <t>Gamiz-Fika</t>
  </si>
  <si>
    <t>Zambrana</t>
  </si>
  <si>
    <t>Ibarra</t>
  </si>
  <si>
    <t>Garai</t>
  </si>
  <si>
    <t>Zuia</t>
  </si>
  <si>
    <t>Idiazabal</t>
  </si>
  <si>
    <t>Gatika</t>
  </si>
  <si>
    <t>Ikaztegieta</t>
  </si>
  <si>
    <t>Gautegiz Arteaga</t>
  </si>
  <si>
    <t>Irun</t>
  </si>
  <si>
    <t>Gernika-Lumo</t>
  </si>
  <si>
    <t>Irura</t>
  </si>
  <si>
    <t>Getxo</t>
  </si>
  <si>
    <t>Itsasondo</t>
  </si>
  <si>
    <t>Gizaburuaga</t>
  </si>
  <si>
    <t>Larraul</t>
  </si>
  <si>
    <t>Gordexola</t>
  </si>
  <si>
    <t>Lasarte-Oria</t>
  </si>
  <si>
    <t>Gorliz</t>
  </si>
  <si>
    <t>Lazkao</t>
  </si>
  <si>
    <t>Güeñes</t>
  </si>
  <si>
    <t>Leaburu</t>
  </si>
  <si>
    <t>Ibarrangelu</t>
  </si>
  <si>
    <t>Legazpi</t>
  </si>
  <si>
    <t>Igorre</t>
  </si>
  <si>
    <t>Legorreta</t>
  </si>
  <si>
    <t>Ispaster</t>
  </si>
  <si>
    <t>Leintz-Gatzaga</t>
  </si>
  <si>
    <t>Iurreta</t>
  </si>
  <si>
    <t>Lezo</t>
  </si>
  <si>
    <t>Izurtza</t>
  </si>
  <si>
    <t>Lizartza</t>
  </si>
  <si>
    <t>Karrantza Harana/Valle de Carranza</t>
  </si>
  <si>
    <t>Mendaro</t>
  </si>
  <si>
    <t>Kortezubi</t>
  </si>
  <si>
    <t>Mutiloa</t>
  </si>
  <si>
    <t>Lanestosa</t>
  </si>
  <si>
    <t>Mutriku</t>
  </si>
  <si>
    <t>Larrabetzu</t>
  </si>
  <si>
    <t>Oiartzun</t>
  </si>
  <si>
    <t>Laukiz</t>
  </si>
  <si>
    <t>Olaberria</t>
  </si>
  <si>
    <t>Leioa</t>
  </si>
  <si>
    <t>Oñati</t>
  </si>
  <si>
    <t>Lekeitio</t>
  </si>
  <si>
    <t>Ordizia</t>
  </si>
  <si>
    <t>Lemoa</t>
  </si>
  <si>
    <t>Orendain</t>
  </si>
  <si>
    <t>Lemoiz</t>
  </si>
  <si>
    <t>Orexa</t>
  </si>
  <si>
    <t>Lezama</t>
  </si>
  <si>
    <t>Orio</t>
  </si>
  <si>
    <t>Loiu</t>
  </si>
  <si>
    <t>Ormaiztegi</t>
  </si>
  <si>
    <t>Mallabia</t>
  </si>
  <si>
    <t>Pasaia</t>
  </si>
  <si>
    <t>Mañaria</t>
  </si>
  <si>
    <t>Segura</t>
  </si>
  <si>
    <t>Markina-Xemein</t>
  </si>
  <si>
    <t>Soraluze/Placencia de las Armas</t>
  </si>
  <si>
    <t>Maruri-Jatabe</t>
  </si>
  <si>
    <t>Tolosa</t>
  </si>
  <si>
    <t>Mendata</t>
  </si>
  <si>
    <t>Urnieta</t>
  </si>
  <si>
    <t>Mendexa</t>
  </si>
  <si>
    <t>Urretxu</t>
  </si>
  <si>
    <t>Meñaka</t>
  </si>
  <si>
    <t>Usurbil</t>
  </si>
  <si>
    <t>Morga</t>
  </si>
  <si>
    <t>Villabona</t>
  </si>
  <si>
    <t>Mundaka</t>
  </si>
  <si>
    <t>Zaldibia</t>
  </si>
  <si>
    <t>Mungia</t>
  </si>
  <si>
    <t>Zarautz</t>
  </si>
  <si>
    <t>Munitibar-Arbatzegi Gerrikaitz</t>
  </si>
  <si>
    <t>Zegama</t>
  </si>
  <si>
    <t>Murueta</t>
  </si>
  <si>
    <t>Zerain</t>
  </si>
  <si>
    <t>Muskiz</t>
  </si>
  <si>
    <t>Zestoa</t>
  </si>
  <si>
    <t>Muxika</t>
  </si>
  <si>
    <t>Zizurkil</t>
  </si>
  <si>
    <t>Nabarniz</t>
  </si>
  <si>
    <t>Zumaia</t>
  </si>
  <si>
    <t>Ondarroa</t>
  </si>
  <si>
    <t>Zumarraga</t>
  </si>
  <si>
    <t>Orozko</t>
  </si>
  <si>
    <t>Ortuella</t>
  </si>
  <si>
    <t>Otxandio</t>
  </si>
  <si>
    <t>Plentzia</t>
  </si>
  <si>
    <t>Portugalete</t>
  </si>
  <si>
    <t>Santurtzi</t>
  </si>
  <si>
    <t>Sestao</t>
  </si>
  <si>
    <t>Sondika</t>
  </si>
  <si>
    <t>Sopelana</t>
  </si>
  <si>
    <t>Sopuerta</t>
  </si>
  <si>
    <t>Sukarrieta</t>
  </si>
  <si>
    <t>Trucios-Turtzioz</t>
  </si>
  <si>
    <t>Ubide</t>
  </si>
  <si>
    <t>Ugao-Miraballes</t>
  </si>
  <si>
    <t>Urduliz</t>
  </si>
  <si>
    <t>Urduña-Orduña</t>
  </si>
  <si>
    <t>Valle de Trápaga-Trapagaran</t>
  </si>
  <si>
    <t>Zaldibar</t>
  </si>
  <si>
    <t>Zalla</t>
  </si>
  <si>
    <t>Zamudio</t>
  </si>
  <si>
    <t>Zaratamo</t>
  </si>
  <si>
    <t>Zeanuri</t>
  </si>
  <si>
    <t>Zeberio</t>
  </si>
  <si>
    <t>Ziortza-Bolibar</t>
  </si>
  <si>
    <t>Precipitación/ETP</t>
  </si>
  <si>
    <t>Municipio</t>
  </si>
  <si>
    <t>Cálculo de absorciones - Suelo</t>
  </si>
  <si>
    <t>Observaciones o explicaciones que servirán de ayuda para la correcta cumplimentación de la herramienta</t>
  </si>
  <si>
    <t>Cálculo de las reservas de carbono</t>
  </si>
  <si>
    <t>siendo,</t>
  </si>
  <si>
    <r>
      <t xml:space="preserve">SOC = </t>
    </r>
    <r>
      <rPr>
        <sz val="11"/>
        <color theme="1"/>
        <rFont val="Calibri"/>
        <family val="2"/>
        <scheme val="minor"/>
      </rPr>
      <t>el carbono orgánico en suelo (medido como masa de carbono por hectárea);</t>
    </r>
  </si>
  <si>
    <r>
      <t>SOC</t>
    </r>
    <r>
      <rPr>
        <b/>
        <vertAlign val="subscript"/>
        <sz val="11"/>
        <color theme="1"/>
        <rFont val="Calibri"/>
        <family val="2"/>
        <scheme val="minor"/>
      </rPr>
      <t>ST</t>
    </r>
    <r>
      <rPr>
        <b/>
        <sz val="11"/>
        <color theme="1"/>
        <rFont val="Calibri"/>
        <family val="2"/>
        <scheme val="minor"/>
      </rPr>
      <t xml:space="preserve"> </t>
    </r>
    <r>
      <rPr>
        <sz val="11"/>
        <color theme="1"/>
        <rFont val="Calibri"/>
        <family val="2"/>
        <scheme val="minor"/>
      </rPr>
      <t>= el carbono orgánico en suelo de referencia en la capa de humus de 0 a 30 centímetros (medido como masa de carbono por hectárea);</t>
    </r>
  </si>
  <si>
    <r>
      <t>F</t>
    </r>
    <r>
      <rPr>
        <b/>
        <vertAlign val="subscript"/>
        <sz val="11"/>
        <color theme="1"/>
        <rFont val="Calibri"/>
        <family val="2"/>
        <scheme val="minor"/>
      </rPr>
      <t>LU</t>
    </r>
    <r>
      <rPr>
        <b/>
        <sz val="11"/>
        <color theme="1"/>
        <rFont val="Calibri"/>
        <family val="2"/>
        <scheme val="minor"/>
      </rPr>
      <t xml:space="preserve"> </t>
    </r>
    <r>
      <rPr>
        <sz val="11"/>
        <color theme="1"/>
        <rFont val="Calibri"/>
        <family val="2"/>
        <scheme val="minor"/>
      </rPr>
      <t>= el factor de uso del suelo que refleja la diferencia del carbono orgánico en suelo asociado con el tipo de uso del suelo en comparación con el carbono orgánico en suelo de referencia;</t>
    </r>
  </si>
  <si>
    <r>
      <t>F</t>
    </r>
    <r>
      <rPr>
        <b/>
        <vertAlign val="subscript"/>
        <sz val="11"/>
        <color theme="1"/>
        <rFont val="Calibri"/>
        <family val="2"/>
        <scheme val="minor"/>
      </rPr>
      <t>MG</t>
    </r>
    <r>
      <rPr>
        <b/>
        <sz val="11"/>
        <color theme="1"/>
        <rFont val="Calibri"/>
        <family val="2"/>
        <scheme val="minor"/>
      </rPr>
      <t xml:space="preserve"> = </t>
    </r>
    <r>
      <rPr>
        <sz val="11"/>
        <color theme="1"/>
        <rFont val="Calibri"/>
        <family val="2"/>
        <scheme val="minor"/>
      </rPr>
      <t>el factor de las técnicas de cultivo que refleja la diferencia del carbono orgánico en suelo asociado con la práctica de cultivo de principio en comparación con el carbono orgánico en suelo de referencia;</t>
    </r>
  </si>
  <si>
    <r>
      <t>F</t>
    </r>
    <r>
      <rPr>
        <b/>
        <vertAlign val="subscript"/>
        <sz val="11"/>
        <color theme="1"/>
        <rFont val="Calibri"/>
        <family val="2"/>
        <scheme val="minor"/>
      </rPr>
      <t>I</t>
    </r>
    <r>
      <rPr>
        <b/>
        <sz val="11"/>
        <color theme="1"/>
        <rFont val="Calibri"/>
        <family val="2"/>
        <scheme val="minor"/>
      </rPr>
      <t xml:space="preserve"> = </t>
    </r>
    <r>
      <rPr>
        <sz val="11"/>
        <color theme="1"/>
        <rFont val="Calibri"/>
        <family val="2"/>
        <scheme val="minor"/>
      </rPr>
      <t>el factor de insumo que refleja la diferencia del carbono orgánico en suelo asociado con varios niveles de insumo de carbono en suelo en comparación con el carbono orgánico en suelo de referencia</t>
    </r>
  </si>
  <si>
    <r>
      <t>C</t>
    </r>
    <r>
      <rPr>
        <b/>
        <vertAlign val="subscript"/>
        <sz val="11"/>
        <color theme="1"/>
        <rFont val="Calibri"/>
        <family val="2"/>
        <scheme val="minor"/>
      </rPr>
      <t>SI =</t>
    </r>
    <r>
      <rPr>
        <b/>
        <sz val="11"/>
        <color theme="1"/>
        <rFont val="Calibri"/>
        <family val="2"/>
        <scheme val="minor"/>
      </rPr>
      <t xml:space="preserve"> </t>
    </r>
    <r>
      <rPr>
        <sz val="11"/>
        <color theme="1"/>
        <rFont val="Calibri"/>
        <family val="2"/>
        <scheme val="minor"/>
      </rPr>
      <t>la reserva de carbono por unidad de superficie asociada al uso del suelo i (medida como masa de carbono por unidad de superficie, incluidos tanto el suelo como la vegetación);</t>
    </r>
  </si>
  <si>
    <r>
      <t xml:space="preserve">SOC = </t>
    </r>
    <r>
      <rPr>
        <sz val="11"/>
        <color theme="1"/>
        <rFont val="Calibri"/>
        <family val="2"/>
        <scheme val="minor"/>
      </rPr>
      <t>el carbono orgánico e nsuelo (medido como masa de carbono por hectárea);</t>
    </r>
  </si>
  <si>
    <r>
      <t>C</t>
    </r>
    <r>
      <rPr>
        <b/>
        <vertAlign val="subscript"/>
        <sz val="11"/>
        <color theme="1"/>
        <rFont val="Calibri"/>
        <family val="2"/>
        <scheme val="minor"/>
      </rPr>
      <t>VEG =</t>
    </r>
    <r>
      <rPr>
        <b/>
        <sz val="11"/>
        <color theme="1"/>
        <rFont val="Calibri"/>
        <family val="2"/>
        <scheme val="minor"/>
      </rPr>
      <t xml:space="preserve"> </t>
    </r>
    <r>
      <rPr>
        <sz val="11"/>
        <color theme="1"/>
        <rFont val="Calibri"/>
        <family val="2"/>
        <scheme val="minor"/>
      </rPr>
      <t>la reserva de carbono en la vegetación por encima y por debajo del suelo (medida como masa de carbono por hectárea), calculada con datos propios o seleccionada entre los valores proporcionados;</t>
    </r>
  </si>
  <si>
    <r>
      <t>A =</t>
    </r>
    <r>
      <rPr>
        <sz val="11"/>
        <color theme="1"/>
        <rFont val="Calibri"/>
        <family val="2"/>
        <scheme val="minor"/>
      </rPr>
      <t xml:space="preserve"> el factor de escala en función de la superficie de que se trate (medida en hectáreas);</t>
    </r>
  </si>
  <si>
    <r>
      <t>CS</t>
    </r>
    <r>
      <rPr>
        <b/>
        <vertAlign val="subscript"/>
        <sz val="14"/>
        <rFont val="Calibri"/>
        <family val="2"/>
        <scheme val="minor"/>
      </rPr>
      <t>i</t>
    </r>
    <r>
      <rPr>
        <b/>
        <sz val="14"/>
        <color theme="1"/>
        <rFont val="Calibri"/>
        <family val="2"/>
        <scheme val="minor"/>
      </rPr>
      <t xml:space="preserve"> = (SOC+ C</t>
    </r>
    <r>
      <rPr>
        <b/>
        <vertAlign val="subscript"/>
        <sz val="14"/>
        <rFont val="Calibri"/>
        <family val="2"/>
        <scheme val="minor"/>
      </rPr>
      <t>VEG</t>
    </r>
    <r>
      <rPr>
        <b/>
        <sz val="14"/>
        <rFont val="Calibri"/>
        <family val="2"/>
        <scheme val="minor"/>
      </rPr>
      <t>)</t>
    </r>
    <r>
      <rPr>
        <b/>
        <vertAlign val="subscript"/>
        <sz val="14"/>
        <rFont val="Calibri"/>
        <family val="2"/>
        <scheme val="minor"/>
      </rPr>
      <t xml:space="preserve"> </t>
    </r>
    <r>
      <rPr>
        <b/>
        <sz val="14"/>
        <rFont val="Calibri"/>
        <family val="2"/>
        <scheme val="minor"/>
      </rPr>
      <t>x</t>
    </r>
    <r>
      <rPr>
        <b/>
        <sz val="14"/>
        <color theme="1"/>
        <rFont val="Calibri"/>
        <family val="2"/>
        <scheme val="minor"/>
      </rPr>
      <t xml:space="preserve"> A</t>
    </r>
  </si>
  <si>
    <r>
      <t>SOC = SOC</t>
    </r>
    <r>
      <rPr>
        <b/>
        <vertAlign val="subscript"/>
        <sz val="14"/>
        <rFont val="Calibri"/>
        <family val="2"/>
        <scheme val="minor"/>
      </rPr>
      <t>ST</t>
    </r>
    <r>
      <rPr>
        <b/>
        <sz val="14"/>
        <color theme="1"/>
        <rFont val="Calibri"/>
        <family val="2"/>
        <scheme val="minor"/>
      </rPr>
      <t xml:space="preserve"> x F</t>
    </r>
    <r>
      <rPr>
        <b/>
        <vertAlign val="subscript"/>
        <sz val="14"/>
        <rFont val="Calibri"/>
        <family val="2"/>
        <scheme val="minor"/>
      </rPr>
      <t>LU</t>
    </r>
    <r>
      <rPr>
        <b/>
        <sz val="14"/>
        <color theme="1"/>
        <rFont val="Calibri"/>
        <family val="2"/>
        <scheme val="minor"/>
      </rPr>
      <t xml:space="preserve"> x F</t>
    </r>
    <r>
      <rPr>
        <b/>
        <vertAlign val="subscript"/>
        <sz val="14"/>
        <rFont val="Calibri"/>
        <family val="2"/>
        <scheme val="minor"/>
      </rPr>
      <t>MG</t>
    </r>
    <r>
      <rPr>
        <b/>
        <sz val="14"/>
        <color theme="1"/>
        <rFont val="Calibri"/>
        <family val="2"/>
        <scheme val="minor"/>
      </rPr>
      <t xml:space="preserve"> x F</t>
    </r>
    <r>
      <rPr>
        <b/>
        <vertAlign val="subscript"/>
        <sz val="14"/>
        <rFont val="Calibri"/>
        <family val="2"/>
        <scheme val="minor"/>
      </rPr>
      <t>I</t>
    </r>
  </si>
  <si>
    <r>
      <t>CS</t>
    </r>
    <r>
      <rPr>
        <b/>
        <vertAlign val="subscript"/>
        <sz val="14"/>
        <rFont val="Calibri"/>
        <family val="2"/>
        <scheme val="minor"/>
      </rPr>
      <t>i</t>
    </r>
    <r>
      <rPr>
        <b/>
        <sz val="14"/>
        <color theme="1"/>
        <rFont val="Calibri"/>
        <family val="2"/>
        <scheme val="minor"/>
      </rPr>
      <t xml:space="preserve"> = C</t>
    </r>
    <r>
      <rPr>
        <b/>
        <vertAlign val="subscript"/>
        <sz val="14"/>
        <rFont val="Calibri"/>
        <family val="2"/>
        <scheme val="minor"/>
      </rPr>
      <t>VEG</t>
    </r>
    <r>
      <rPr>
        <b/>
        <sz val="14"/>
        <color theme="1"/>
        <rFont val="Calibri"/>
        <family val="2"/>
        <scheme val="minor"/>
      </rPr>
      <t xml:space="preserve"> + SOC</t>
    </r>
    <r>
      <rPr>
        <b/>
        <vertAlign val="subscript"/>
        <sz val="14"/>
        <rFont val="Calibri"/>
        <family val="2"/>
        <scheme val="minor"/>
      </rPr>
      <t>ST</t>
    </r>
    <r>
      <rPr>
        <b/>
        <sz val="14"/>
        <color theme="1"/>
        <rFont val="Calibri"/>
        <family val="2"/>
        <scheme val="minor"/>
      </rPr>
      <t xml:space="preserve"> * F</t>
    </r>
    <r>
      <rPr>
        <b/>
        <vertAlign val="subscript"/>
        <sz val="14"/>
        <rFont val="Calibri"/>
        <family val="2"/>
        <scheme val="minor"/>
      </rPr>
      <t>LU</t>
    </r>
    <r>
      <rPr>
        <b/>
        <sz val="14"/>
        <color theme="1"/>
        <rFont val="Calibri"/>
        <family val="2"/>
        <scheme val="minor"/>
      </rPr>
      <t xml:space="preserve"> * F</t>
    </r>
    <r>
      <rPr>
        <b/>
        <vertAlign val="subscript"/>
        <sz val="14"/>
        <rFont val="Calibri"/>
        <family val="2"/>
        <scheme val="minor"/>
      </rPr>
      <t>MG</t>
    </r>
    <r>
      <rPr>
        <b/>
        <sz val="14"/>
        <color theme="1"/>
        <rFont val="Calibri"/>
        <family val="2"/>
        <scheme val="minor"/>
      </rPr>
      <t xml:space="preserve"> * F</t>
    </r>
    <r>
      <rPr>
        <b/>
        <vertAlign val="subscript"/>
        <sz val="14"/>
        <rFont val="Calibri"/>
        <family val="2"/>
        <scheme val="minor"/>
      </rPr>
      <t>I</t>
    </r>
  </si>
  <si>
    <t>DA =</t>
  </si>
  <si>
    <t>Desde el uso y manejo actual</t>
  </si>
  <si>
    <t>Hacia el uso y manejo futuro</t>
  </si>
  <si>
    <t>Arenas de grano medio y grueso</t>
  </si>
  <si>
    <t>Areniscas calcáreas y calcarenitas. Calizas dolomíticas</t>
  </si>
  <si>
    <t>Margas y limolitas amarillentas</t>
  </si>
  <si>
    <t>Alternancia de areniscas y lutitas con dominancia de arenas</t>
  </si>
  <si>
    <t>Coluviales. Aluviales</t>
  </si>
  <si>
    <t>Alternancia de lutitas y areniscas con dominancia de lutitas</t>
  </si>
  <si>
    <t>Rocas volcánicas e ígneas</t>
  </si>
  <si>
    <t>Alternancia de Calizas y Margas. Margas grises. Ofitas</t>
  </si>
  <si>
    <t>Alternancia de margas y calizas. Pizarras y grauvacas</t>
  </si>
  <si>
    <t>Calizas bioclásticas. Calizas urgonianas. Dolomías</t>
  </si>
  <si>
    <t>Coníferas</t>
  </si>
  <si>
    <t>Terreno_Forestal</t>
  </si>
  <si>
    <t>Frondosas</t>
  </si>
  <si>
    <t>ESPECIE</t>
  </si>
  <si>
    <t>Cultivo perenne</t>
  </si>
  <si>
    <t>Praderas</t>
  </si>
  <si>
    <t>Terreno_forestal</t>
  </si>
  <si>
    <t>Cultivos_perennes</t>
  </si>
  <si>
    <t>Pastizales y matorrales</t>
  </si>
  <si>
    <t>Copy short URL</t>
  </si>
  <si>
    <t>Densidad aparente</t>
  </si>
  <si>
    <t>En suelo con un contenido de arcilla (clasificación USDA) inferior o igual a 45 %</t>
  </si>
  <si>
    <t>En suelo con un contenido de arcilla (clasificación USDA) superior al 45 %</t>
  </si>
  <si>
    <t>Densidad aparente = -0,1741 *ln (MO) + 1,247</t>
  </si>
  <si>
    <t>Densidad aparente = -0,2135 *ln (MO) + 1,3185</t>
  </si>
  <si>
    <t>En suelos cuya textura se desconoce</t>
  </si>
  <si>
    <t>Densidad aparente = -0,2066 * ln (MO) + 1,3062</t>
  </si>
  <si>
    <t>MO: contenido en materia orgánica, en porcentaje</t>
  </si>
  <si>
    <r>
      <t>D</t>
    </r>
    <r>
      <rPr>
        <b/>
        <vertAlign val="subscript"/>
        <sz val="11"/>
        <color theme="1"/>
        <rFont val="Calibri"/>
        <family val="2"/>
        <scheme val="minor"/>
      </rPr>
      <t>aparente</t>
    </r>
    <r>
      <rPr>
        <b/>
        <sz val="11"/>
        <color theme="1"/>
        <rFont val="Calibri"/>
        <family val="2"/>
        <scheme val="minor"/>
      </rPr>
      <t>=</t>
    </r>
  </si>
  <si>
    <r>
      <t>Donde, D</t>
    </r>
    <r>
      <rPr>
        <b/>
        <vertAlign val="subscript"/>
        <sz val="11"/>
        <color theme="1"/>
        <rFont val="Calibri"/>
        <family val="2"/>
        <scheme val="minor"/>
      </rPr>
      <t>aparente</t>
    </r>
    <r>
      <rPr>
        <b/>
        <sz val="11"/>
        <color theme="1"/>
        <rFont val="Calibri"/>
        <family val="2"/>
        <scheme val="minor"/>
      </rPr>
      <t>: densidad aparente, en g cm</t>
    </r>
    <r>
      <rPr>
        <b/>
        <vertAlign val="superscript"/>
        <sz val="11"/>
        <color theme="1"/>
        <rFont val="Calibri"/>
        <family val="2"/>
        <scheme val="minor"/>
      </rPr>
      <t>3</t>
    </r>
    <r>
      <rPr>
        <b/>
        <sz val="11"/>
        <color theme="1"/>
        <rFont val="Calibri"/>
        <family val="2"/>
        <scheme val="minor"/>
      </rPr>
      <t xml:space="preserve"> o Mg m</t>
    </r>
    <r>
      <rPr>
        <b/>
        <vertAlign val="superscript"/>
        <sz val="11"/>
        <color theme="1"/>
        <rFont val="Calibri"/>
        <family val="2"/>
        <scheme val="minor"/>
      </rPr>
      <t>3</t>
    </r>
  </si>
  <si>
    <r>
      <t>Pág 81 - Default reference (under native vegetation) soil organic C tocks (SOC</t>
    </r>
    <r>
      <rPr>
        <b/>
        <vertAlign val="subscript"/>
        <sz val="11"/>
        <color indexed="8"/>
        <rFont val="Calibri"/>
        <family val="2"/>
        <scheme val="minor"/>
      </rPr>
      <t>REF</t>
    </r>
    <r>
      <rPr>
        <b/>
        <sz val="11"/>
        <color indexed="8"/>
        <rFont val="Calibri"/>
        <family val="2"/>
        <scheme val="minor"/>
      </rPr>
      <t>) for mineral soils (tonnes C ha</t>
    </r>
    <r>
      <rPr>
        <b/>
        <vertAlign val="superscript"/>
        <sz val="11"/>
        <color indexed="8"/>
        <rFont val="Calibri"/>
        <family val="2"/>
        <scheme val="minor"/>
      </rPr>
      <t>-1</t>
    </r>
    <r>
      <rPr>
        <b/>
        <sz val="11"/>
        <color indexed="8"/>
        <rFont val="Calibri"/>
        <family val="2"/>
        <scheme val="minor"/>
      </rPr>
      <t xml:space="preserve"> in 0-30 cm depth)</t>
    </r>
  </si>
  <si>
    <t>Percentil 97,5</t>
  </si>
  <si>
    <t>tipo de saca</t>
  </si>
  <si>
    <t>preparación del terreno</t>
  </si>
  <si>
    <t>F</t>
  </si>
  <si>
    <t>saca con cable</t>
  </si>
  <si>
    <t>manual</t>
  </si>
  <si>
    <t>retroexcavadora</t>
  </si>
  <si>
    <t>0.94</t>
  </si>
  <si>
    <t>buldozer</t>
  </si>
  <si>
    <t>0.71</t>
  </si>
  <si>
    <t>saca con skidder</t>
  </si>
  <si>
    <t>0.9</t>
  </si>
  <si>
    <t>0.65</t>
  </si>
  <si>
    <t>Saca con cable manual</t>
  </si>
  <si>
    <t>Saca con cable retroexcavadora</t>
  </si>
  <si>
    <t>Saca con cable buldozer</t>
  </si>
  <si>
    <t>Saca con skidder manual</t>
  </si>
  <si>
    <t>Saca con skidder retroexcavadora</t>
  </si>
  <si>
    <t>Saca con skidder buldozer</t>
  </si>
  <si>
    <t>Tipología de proyecto</t>
  </si>
  <si>
    <t>Toneladas de C/ha</t>
  </si>
  <si>
    <t>No_es_terreno_forestal</t>
  </si>
  <si>
    <t>Superficie de actuación total (superficie del proyecto)</t>
  </si>
  <si>
    <t>Zierbana</t>
  </si>
  <si>
    <t>Parcela 5</t>
  </si>
  <si>
    <t xml:space="preserve">Densidad de la madera </t>
  </si>
  <si>
    <t>Factor de expansión</t>
  </si>
  <si>
    <t>Con_cable_manual</t>
  </si>
  <si>
    <t>Con_cable_retroexcavadora</t>
  </si>
  <si>
    <t>Con_cable_buldozer</t>
  </si>
  <si>
    <t>Con_skidder_manual</t>
  </si>
  <si>
    <t>Con_skidder_retroexcavadora</t>
  </si>
  <si>
    <t>Con_skidder_buldozer</t>
  </si>
  <si>
    <t>Densidad (t MS/m3)</t>
  </si>
  <si>
    <t>Contenido de C (t C/t MS)</t>
  </si>
  <si>
    <t>Factor de expansión (t aérea/t fuste)</t>
  </si>
  <si>
    <t>Referencia catastral</t>
  </si>
  <si>
    <t>Sup. Parcela (ha)</t>
  </si>
  <si>
    <t>Dato a introducir por el usuario en las unidades indicadas</t>
  </si>
  <si>
    <t>Dato a introducir por el usuario entre los considerados en el desplegable</t>
  </si>
  <si>
    <t>Dato propuesto/calculado por la herramienta</t>
  </si>
  <si>
    <t>2. CÁLCULO DE LAS RESERVAS DE  CARBONO</t>
  </si>
  <si>
    <t>Reservas de C en la vegetación</t>
  </si>
  <si>
    <t>Reservas de C en el suelo</t>
  </si>
  <si>
    <t>Carbono orgánico en suelo</t>
  </si>
  <si>
    <t>Carbono en la vegetación encima del suelo</t>
  </si>
  <si>
    <t>Cultivo herbáceo anual</t>
  </si>
  <si>
    <t>Prados y/o pastizales</t>
  </si>
  <si>
    <t>Considerando aprovechamiento</t>
  </si>
  <si>
    <t>Sin considerarlo</t>
  </si>
  <si>
    <t>Pérdidas por aprovechamiento</t>
  </si>
  <si>
    <t>Tiempos para alcanzar equilibrio en el SOC</t>
  </si>
  <si>
    <t>Absorciones futuras estimadas al final del periodo de permanencia</t>
  </si>
  <si>
    <t>Absorciones cedidas a la BOLSA DE GARANTÍA = cantidad equivalente al 10 % de las absorciones disponibles</t>
  </si>
  <si>
    <t xml:space="preserve">Absorciones al final de periodo de permanencia </t>
  </si>
  <si>
    <t>Sin_labranza_matorral</t>
  </si>
  <si>
    <t>Sin_insumos</t>
  </si>
  <si>
    <t>1161,5140</t>
  </si>
  <si>
    <t>728,8395</t>
  </si>
  <si>
    <t>1570,4810</t>
  </si>
  <si>
    <t>673,8816</t>
  </si>
  <si>
    <t>1570,2470</t>
  </si>
  <si>
    <t>670,1931</t>
  </si>
  <si>
    <t>13,8846</t>
  </si>
  <si>
    <t>11,8009</t>
  </si>
  <si>
    <t>11,8609</t>
  </si>
  <si>
    <t>Zona Climática (IPCC, 2006)</t>
  </si>
  <si>
    <t>Para alcanzar el P97 del SOCF</t>
  </si>
  <si>
    <t>min</t>
  </si>
  <si>
    <t>Reservas de C totales</t>
  </si>
  <si>
    <t>Carbono orgánico en suelo corregido</t>
  </si>
  <si>
    <t>Fijación/Emisión de C en el suelo, corregido según aprovechamiento</t>
  </si>
  <si>
    <t>Diferencia</t>
  </si>
  <si>
    <t>Bolsa de garantía</t>
  </si>
  <si>
    <t>Reservas totales 
(Biomasa aérea + Suelo)</t>
  </si>
  <si>
    <t>Desde el uso y 
manejo actual</t>
  </si>
  <si>
    <t>Hacia el uso y 
manejo futuro</t>
  </si>
  <si>
    <t>SI</t>
  </si>
  <si>
    <t>NO</t>
  </si>
  <si>
    <r>
      <t>Default reference (under native vegetation) soil organic C tocks (SOC</t>
    </r>
    <r>
      <rPr>
        <b/>
        <vertAlign val="subscript"/>
        <sz val="11"/>
        <rFont val="Calibri"/>
        <family val="2"/>
        <scheme val="minor"/>
      </rPr>
      <t>REF</t>
    </r>
    <r>
      <rPr>
        <b/>
        <sz val="11"/>
        <rFont val="Calibri"/>
        <family val="2"/>
        <scheme val="minor"/>
      </rPr>
      <t>) for mineral soils (tonnes C ha</t>
    </r>
    <r>
      <rPr>
        <b/>
        <vertAlign val="superscript"/>
        <sz val="11"/>
        <rFont val="Calibri"/>
        <family val="2"/>
        <scheme val="minor"/>
      </rPr>
      <t>-1</t>
    </r>
    <r>
      <rPr>
        <b/>
        <sz val="11"/>
        <rFont val="Calibri"/>
        <family val="2"/>
        <scheme val="minor"/>
      </rPr>
      <t xml:space="preserve"> in 0-30 cm depth)</t>
    </r>
  </si>
  <si>
    <r>
      <t>C</t>
    </r>
    <r>
      <rPr>
        <b/>
        <vertAlign val="subscript"/>
        <sz val="10"/>
        <rFont val="Calibri"/>
        <family val="2"/>
        <scheme val="minor"/>
      </rPr>
      <t>VEG</t>
    </r>
  </si>
  <si>
    <t>Superficie total</t>
  </si>
  <si>
    <t>Periodo de permanencia del proyecto</t>
  </si>
  <si>
    <t>Superficie de plantación OPCIÓN A</t>
  </si>
  <si>
    <t>Manejo</t>
  </si>
  <si>
    <t xml:space="preserve">https://goo.gl/x6Nvoz </t>
  </si>
  <si>
    <t xml:space="preserve">https://goo.gl/d3pxwD </t>
  </si>
  <si>
    <t xml:space="preserve">https://goo.gl/tsW7lu </t>
  </si>
  <si>
    <t xml:space="preserve">https://goo.gl/Ev1t2s </t>
  </si>
  <si>
    <t xml:space="preserve">https://goo.gl/UpR20d </t>
  </si>
  <si>
    <t>ANEXO - Factores de absorción por especie forestal</t>
  </si>
  <si>
    <t>Actual</t>
  </si>
  <si>
    <t>Futuro</t>
  </si>
  <si>
    <t>Suelos</t>
  </si>
  <si>
    <t>Short URL (1)</t>
  </si>
  <si>
    <t>https://goo.gl/pELHB8</t>
  </si>
  <si>
    <t>6.</t>
  </si>
  <si>
    <t>ha</t>
  </si>
  <si>
    <t>5.</t>
  </si>
  <si>
    <t>Carbono en la madera</t>
  </si>
  <si>
    <t>REVISAR: 2=CICLO RÁPIDO</t>
  </si>
  <si>
    <t>Productos de la madera (HWP) de larga vida</t>
  </si>
  <si>
    <r>
      <t>Abs 20 
(t CO</t>
    </r>
    <r>
      <rPr>
        <vertAlign val="subscript"/>
        <sz val="11"/>
        <color theme="0"/>
        <rFont val="Arial Narrow"/>
        <family val="2"/>
      </rPr>
      <t>2</t>
    </r>
    <r>
      <rPr>
        <sz val="11"/>
        <color theme="0"/>
        <rFont val="Arial Narrow"/>
        <family val="2"/>
      </rPr>
      <t>/pie)</t>
    </r>
  </si>
  <si>
    <r>
      <t>Abs 25 
(t CO</t>
    </r>
    <r>
      <rPr>
        <vertAlign val="subscript"/>
        <sz val="11"/>
        <color theme="0"/>
        <rFont val="Arial Narrow"/>
        <family val="2"/>
      </rPr>
      <t>2</t>
    </r>
    <r>
      <rPr>
        <sz val="11"/>
        <color theme="0"/>
        <rFont val="Arial Narrow"/>
        <family val="2"/>
      </rPr>
      <t>/pie)</t>
    </r>
  </si>
  <si>
    <t>ENERO 2018: Eliminamos Ailanthus altissima y Acacia spp.</t>
  </si>
  <si>
    <t>ENERO 2018: Nuevos factores respecto del 2016</t>
  </si>
  <si>
    <t>Erica arborea (Canarias)</t>
  </si>
  <si>
    <r>
      <t>Pinus pinaster ssp. atlantica</t>
    </r>
    <r>
      <rPr>
        <sz val="8"/>
        <color indexed="60"/>
        <rFont val="Arial"/>
        <family val="2"/>
      </rPr>
      <t xml:space="preserve"> Zona Norte interior</t>
    </r>
  </si>
  <si>
    <r>
      <t>Pinus pinaster ssp. atlantica</t>
    </r>
    <r>
      <rPr>
        <sz val="8"/>
        <color indexed="60"/>
        <rFont val="Arial"/>
        <family val="2"/>
      </rPr>
      <t xml:space="preserve"> Zona Norte costera</t>
    </r>
  </si>
  <si>
    <t>Tablas producción</t>
  </si>
  <si>
    <t>Tabla 7</t>
  </si>
  <si>
    <t>Tabla 201 (media de las provincias)</t>
  </si>
  <si>
    <t>Montero, 2014</t>
  </si>
  <si>
    <t>Sin fuente/dato</t>
  </si>
  <si>
    <t>Tabla 201 IFN3 e Informe Inventarios GEI España 1990-2012</t>
  </si>
  <si>
    <t>Especie de Absorciones conocidas</t>
  </si>
  <si>
    <t>Especie asimilada</t>
  </si>
  <si>
    <t>Pinus sylvestris Resto</t>
  </si>
  <si>
    <t>CRATAEGUS LO HE ASIMILADO A ERICA</t>
  </si>
  <si>
    <t>PRUNUS LO HE ASIMILADO A ACER</t>
  </si>
  <si>
    <t>HE CORREGIDO EL VALOR DE PINUS SYLVESTRIS RESTO HACIENDO LA MEDIA DE LOS VALORES DE LAS TABLAS DE PRODUCCIÓN</t>
  </si>
  <si>
    <t>No_aplicable</t>
  </si>
  <si>
    <t>Se ha eliminado de la lista</t>
  </si>
  <si>
    <t>No estaba en la lista</t>
  </si>
  <si>
    <t>X</t>
  </si>
  <si>
    <t>ÍNDICE</t>
  </si>
  <si>
    <t>1. Contenidos e instrucciones</t>
  </si>
  <si>
    <t>Barbechos_sembrados_con_praderas_perennes</t>
  </si>
  <si>
    <t>Tabla de FLU concatenada (Clima + Uso del suelo)</t>
  </si>
  <si>
    <r>
      <t xml:space="preserve">Valor a buscar (concatenado, </t>
    </r>
    <r>
      <rPr>
        <b/>
        <sz val="11"/>
        <color rgb="FFFF0000"/>
        <rFont val="Calibri"/>
        <family val="2"/>
        <scheme val="minor"/>
      </rPr>
      <t>&amp;</t>
    </r>
    <r>
      <rPr>
        <b/>
        <sz val="11"/>
        <color theme="1"/>
        <rFont val="Calibri"/>
        <family val="2"/>
        <scheme val="minor"/>
      </rPr>
      <t>)</t>
    </r>
  </si>
  <si>
    <t>Tabla de FMG concatenada (Clima + Uso del suelo)</t>
  </si>
  <si>
    <r>
      <rPr>
        <b/>
        <sz val="11"/>
        <color rgb="FFFF0000"/>
        <rFont val="Calibri"/>
        <family val="2"/>
        <scheme val="minor"/>
      </rPr>
      <t>FMG</t>
    </r>
    <r>
      <rPr>
        <b/>
        <sz val="11"/>
        <color theme="1"/>
        <rFont val="Calibri"/>
        <family val="2"/>
        <scheme val="minor"/>
      </rPr>
      <t xml:space="preserve"> (Tablas 5.5.-6.2, Pág. 5.27. 2019 Refinement)</t>
    </r>
  </si>
  <si>
    <r>
      <rPr>
        <b/>
        <sz val="11"/>
        <color rgb="FFFF0000"/>
        <rFont val="Calibri"/>
        <family val="2"/>
        <scheme val="minor"/>
      </rPr>
      <t>FLU</t>
    </r>
    <r>
      <rPr>
        <b/>
        <sz val="11"/>
        <color theme="1"/>
        <rFont val="Calibri"/>
        <family val="2"/>
        <scheme val="minor"/>
      </rPr>
      <t xml:space="preserve"> (Tablas 5.5.-6.2, Pág. 5.27. 2019 Refinement)</t>
    </r>
  </si>
  <si>
    <t>FMG</t>
  </si>
  <si>
    <t>2. Datos generales del proyecto</t>
  </si>
  <si>
    <t>3. Biomasa forestal futura</t>
  </si>
  <si>
    <r>
      <t>F</t>
    </r>
    <r>
      <rPr>
        <b/>
        <vertAlign val="subscript"/>
        <sz val="12"/>
        <rFont val="Trebuchet MS"/>
        <family val="2"/>
      </rPr>
      <t>LU =</t>
    </r>
  </si>
  <si>
    <r>
      <t>F</t>
    </r>
    <r>
      <rPr>
        <b/>
        <vertAlign val="subscript"/>
        <sz val="12"/>
        <rFont val="Trebuchet MS"/>
        <family val="2"/>
      </rPr>
      <t>MG =</t>
    </r>
  </si>
  <si>
    <r>
      <t>F</t>
    </r>
    <r>
      <rPr>
        <b/>
        <vertAlign val="subscript"/>
        <sz val="12"/>
        <rFont val="Trebuchet MS"/>
        <family val="2"/>
      </rPr>
      <t>I =</t>
    </r>
  </si>
  <si>
    <r>
      <t>SOC</t>
    </r>
    <r>
      <rPr>
        <b/>
        <vertAlign val="subscript"/>
        <sz val="12"/>
        <rFont val="Trebuchet MS"/>
        <family val="2"/>
      </rPr>
      <t xml:space="preserve">A </t>
    </r>
    <r>
      <rPr>
        <b/>
        <sz val="12"/>
        <rFont val="Trebuchet MS"/>
        <family val="2"/>
      </rPr>
      <t xml:space="preserve">= </t>
    </r>
  </si>
  <si>
    <r>
      <t>SOC</t>
    </r>
    <r>
      <rPr>
        <b/>
        <vertAlign val="subscript"/>
        <sz val="12"/>
        <color theme="1"/>
        <rFont val="Trebuchet MS"/>
        <family val="2"/>
      </rPr>
      <t>F =</t>
    </r>
  </si>
  <si>
    <r>
      <t>SOC</t>
    </r>
    <r>
      <rPr>
        <b/>
        <vertAlign val="subscript"/>
        <sz val="12"/>
        <rFont val="Trebuchet MS"/>
        <family val="2"/>
      </rPr>
      <t xml:space="preserve">ACorr </t>
    </r>
    <r>
      <rPr>
        <b/>
        <sz val="12"/>
        <rFont val="Trebuchet MS"/>
        <family val="2"/>
      </rPr>
      <t xml:space="preserve">= </t>
    </r>
  </si>
  <si>
    <r>
      <t>SOC</t>
    </r>
    <r>
      <rPr>
        <b/>
        <vertAlign val="subscript"/>
        <sz val="12"/>
        <color theme="1"/>
        <rFont val="Trebuchet MS"/>
        <family val="2"/>
      </rPr>
      <t>Permanencia =</t>
    </r>
  </si>
  <si>
    <r>
      <t>CVEG</t>
    </r>
    <r>
      <rPr>
        <b/>
        <vertAlign val="subscript"/>
        <sz val="12"/>
        <rFont val="Trebuchet MS"/>
        <family val="2"/>
      </rPr>
      <t>A</t>
    </r>
    <r>
      <rPr>
        <b/>
        <sz val="12"/>
        <rFont val="Trebuchet MS"/>
        <family val="2"/>
      </rPr>
      <t>=</t>
    </r>
  </si>
  <si>
    <r>
      <t>HWP</t>
    </r>
    <r>
      <rPr>
        <b/>
        <vertAlign val="subscript"/>
        <sz val="12"/>
        <rFont val="Trebuchet MS"/>
        <family val="2"/>
      </rPr>
      <t>A</t>
    </r>
    <r>
      <rPr>
        <b/>
        <sz val="12"/>
        <rFont val="Trebuchet MS"/>
        <family val="2"/>
      </rPr>
      <t xml:space="preserve"> =</t>
    </r>
  </si>
  <si>
    <r>
      <t>CS</t>
    </r>
    <r>
      <rPr>
        <b/>
        <vertAlign val="subscript"/>
        <sz val="12"/>
        <rFont val="Trebuchet MS"/>
        <family val="2"/>
      </rPr>
      <t>A</t>
    </r>
    <r>
      <rPr>
        <b/>
        <sz val="12"/>
        <rFont val="Trebuchet MS"/>
        <family val="2"/>
      </rPr>
      <t xml:space="preserve"> = </t>
    </r>
  </si>
  <si>
    <r>
      <t>CS</t>
    </r>
    <r>
      <rPr>
        <b/>
        <vertAlign val="subscript"/>
        <sz val="12"/>
        <rFont val="Trebuchet MS"/>
        <family val="2"/>
      </rPr>
      <t>A neutro</t>
    </r>
    <r>
      <rPr>
        <b/>
        <sz val="12"/>
        <rFont val="Trebuchet MS"/>
        <family val="2"/>
      </rPr>
      <t xml:space="preserve"> = </t>
    </r>
  </si>
  <si>
    <r>
      <t>CS</t>
    </r>
    <r>
      <rPr>
        <b/>
        <vertAlign val="subscript"/>
        <sz val="12"/>
        <rFont val="Trebuchet MS"/>
        <family val="2"/>
      </rPr>
      <t>A gestión</t>
    </r>
    <r>
      <rPr>
        <b/>
        <sz val="12"/>
        <rFont val="Trebuchet MS"/>
        <family val="2"/>
      </rPr>
      <t xml:space="preserve"> = </t>
    </r>
  </si>
  <si>
    <r>
      <t>CVEG</t>
    </r>
    <r>
      <rPr>
        <b/>
        <vertAlign val="subscript"/>
        <sz val="12"/>
        <rFont val="Trebuchet MS"/>
        <family val="2"/>
      </rPr>
      <t>F</t>
    </r>
    <r>
      <rPr>
        <b/>
        <sz val="12"/>
        <rFont val="Trebuchet MS"/>
        <family val="2"/>
      </rPr>
      <t>=</t>
    </r>
  </si>
  <si>
    <r>
      <t>SOC</t>
    </r>
    <r>
      <rPr>
        <b/>
        <vertAlign val="subscript"/>
        <sz val="12"/>
        <rFont val="Trebuchet MS"/>
        <family val="2"/>
      </rPr>
      <t xml:space="preserve">F-ACorr </t>
    </r>
    <r>
      <rPr>
        <b/>
        <sz val="12"/>
        <rFont val="Trebuchet MS"/>
        <family val="2"/>
      </rPr>
      <t xml:space="preserve">= </t>
    </r>
  </si>
  <si>
    <r>
      <t>CSV</t>
    </r>
    <r>
      <rPr>
        <b/>
        <vertAlign val="subscript"/>
        <sz val="12"/>
        <color theme="1"/>
        <rFont val="Trebuchet MS"/>
        <family val="2"/>
      </rPr>
      <t>F-</t>
    </r>
    <r>
      <rPr>
        <b/>
        <vertAlign val="subscript"/>
        <sz val="12"/>
        <rFont val="Trebuchet MS"/>
        <family val="2"/>
      </rPr>
      <t>A</t>
    </r>
    <r>
      <rPr>
        <b/>
        <sz val="12"/>
        <rFont val="Trebuchet MS"/>
        <family val="2"/>
      </rPr>
      <t xml:space="preserve"> = </t>
    </r>
  </si>
  <si>
    <t>Fijación/Emisión de C 
en la vegetación</t>
  </si>
  <si>
    <t>Fijación/Emisión de C 
en el suelo</t>
  </si>
  <si>
    <t>Año de inicio del proyecto</t>
  </si>
  <si>
    <t>Tabla de FI concatenada (Clima + Uso del suelo)</t>
  </si>
  <si>
    <r>
      <rPr>
        <b/>
        <sz val="11"/>
        <color rgb="FFFF0000"/>
        <rFont val="Calibri"/>
        <family val="2"/>
        <scheme val="minor"/>
      </rPr>
      <t>FI</t>
    </r>
    <r>
      <rPr>
        <b/>
        <sz val="11"/>
        <color theme="1"/>
        <rFont val="Calibri"/>
        <family val="2"/>
        <scheme val="minor"/>
      </rPr>
      <t xml:space="preserve"> (Tablas 5.5.-6.2, Pág. 5.27. 2019 Refinement)</t>
    </r>
  </si>
  <si>
    <t>Uso del suelo (desplegable indirecto en la hoja Suelo)</t>
  </si>
  <si>
    <r>
      <t xml:space="preserve">BIOMASA AÉREA FORESTAL PREVIA AL INICIO DEL PROYECTO
</t>
    </r>
    <r>
      <rPr>
        <b/>
        <sz val="10"/>
        <color theme="0"/>
        <rFont val="Trebuchet MS"/>
        <family val="2"/>
      </rPr>
      <t>La herramienta proporciona valores 
por defecto en función de la especie 
forestal seleccionada</t>
    </r>
  </si>
  <si>
    <r>
      <t>Absorciones estimadas (t CO</t>
    </r>
    <r>
      <rPr>
        <b/>
        <vertAlign val="subscript"/>
        <sz val="11"/>
        <color rgb="FFCCFFCC"/>
        <rFont val="Arial Narrow"/>
        <family val="2"/>
      </rPr>
      <t>2</t>
    </r>
    <r>
      <rPr>
        <b/>
        <sz val="11"/>
        <color rgb="FFCCFFCC"/>
        <rFont val="Arial Narrow"/>
        <family val="2"/>
      </rPr>
      <t>/pie)</t>
    </r>
  </si>
  <si>
    <r>
      <t xml:space="preserve">Pinus nigra </t>
    </r>
    <r>
      <rPr>
        <sz val="10"/>
        <color rgb="FFCCFFCC"/>
        <rFont val="Arial Narrow"/>
        <family val="2"/>
      </rPr>
      <t>(Resto)</t>
    </r>
  </si>
  <si>
    <r>
      <t>Pinus pinaster ssp. atlantica</t>
    </r>
    <r>
      <rPr>
        <sz val="10"/>
        <color rgb="FFCCFFCC"/>
        <rFont val="Arial Narrow"/>
        <family val="2"/>
      </rPr>
      <t xml:space="preserve"> Zona Norte interior</t>
    </r>
  </si>
  <si>
    <r>
      <t>Pinus pinaster ssp. atlantica</t>
    </r>
    <r>
      <rPr>
        <sz val="10"/>
        <color rgb="FFCCFFCC"/>
        <rFont val="Arial Narrow"/>
        <family val="2"/>
      </rPr>
      <t xml:space="preserve"> Zona Norte costera</t>
    </r>
  </si>
  <si>
    <r>
      <t xml:space="preserve">Pinus pinaster </t>
    </r>
    <r>
      <rPr>
        <sz val="10"/>
        <color rgb="FFCCFFCC"/>
        <rFont val="Arial Narrow"/>
        <family val="2"/>
      </rPr>
      <t>(Resto)</t>
    </r>
  </si>
  <si>
    <r>
      <t xml:space="preserve">Pinus sylvestris </t>
    </r>
    <r>
      <rPr>
        <sz val="10"/>
        <color rgb="FFCCFFCC"/>
        <rFont val="Arial Narrow"/>
        <family val="2"/>
      </rPr>
      <t>(Resto)</t>
    </r>
  </si>
  <si>
    <r>
      <t xml:space="preserve">Erica arborea </t>
    </r>
    <r>
      <rPr>
        <i/>
        <sz val="11"/>
        <color rgb="FFCCFFCC"/>
        <rFont val="Arial Narrow"/>
        <family val="2"/>
      </rPr>
      <t>(Canarias)</t>
    </r>
  </si>
  <si>
    <t>C descontado de las 
Reservas de C en el suelo</t>
  </si>
  <si>
    <r>
      <t>Sup. proyecto</t>
    </r>
    <r>
      <rPr>
        <b/>
        <vertAlign val="superscript"/>
        <sz val="12"/>
        <color indexed="9"/>
        <rFont val="Trebuchet MS"/>
        <family val="2"/>
      </rPr>
      <t xml:space="preserve"> </t>
    </r>
    <r>
      <rPr>
        <b/>
        <sz val="12"/>
        <color indexed="9"/>
        <rFont val="Trebuchet MS"/>
        <family val="2"/>
      </rPr>
      <t>(ha)</t>
    </r>
  </si>
  <si>
    <r>
      <t xml:space="preserve"> t CO</t>
    </r>
    <r>
      <rPr>
        <b/>
        <vertAlign val="subscript"/>
        <sz val="11"/>
        <rFont val="Trebuchet MS"/>
        <family val="2"/>
      </rPr>
      <t>2</t>
    </r>
  </si>
  <si>
    <r>
      <t xml:space="preserve"> t CO</t>
    </r>
    <r>
      <rPr>
        <b/>
        <vertAlign val="subscript"/>
        <sz val="11"/>
        <rFont val="Trebuchet MS"/>
        <family val="2"/>
      </rPr>
      <t>2</t>
    </r>
    <r>
      <rPr>
        <b/>
        <sz val="11"/>
        <rFont val="Trebuchet MS"/>
        <family val="2"/>
      </rPr>
      <t>/ha</t>
    </r>
  </si>
  <si>
    <r>
      <rPr>
        <b/>
        <sz val="16"/>
        <color indexed="9"/>
        <rFont val="Trebuchet MS"/>
        <family val="2"/>
      </rPr>
      <t xml:space="preserve">     Opción A</t>
    </r>
    <r>
      <rPr>
        <b/>
        <sz val="12"/>
        <color indexed="9"/>
        <rFont val="Trebuchet MS"/>
        <family val="2"/>
      </rPr>
      <t>: Repoblaciones sin aprovechamiento maderero o de aprovechamiento no intensivo.</t>
    </r>
  </si>
  <si>
    <r>
      <rPr>
        <b/>
        <sz val="16"/>
        <color indexed="9"/>
        <rFont val="Trebuchet MS"/>
        <family val="2"/>
      </rPr>
      <t xml:space="preserve">     Opción B</t>
    </r>
    <r>
      <rPr>
        <b/>
        <sz val="12"/>
        <color indexed="9"/>
        <rFont val="Trebuchet MS"/>
        <family val="2"/>
      </rPr>
      <t>: Repoblaciones de aprovechamiento intensivo. Cortas a hecho.</t>
    </r>
  </si>
  <si>
    <t>Superficie de plantación para cada especie (ha)</t>
  </si>
  <si>
    <t>Las absorciones aquí indicadas se corresponden con la estimación de las que se espera obtener desde el año en que se produce la plantación hasta el término de periodo de permanencia</t>
  </si>
  <si>
    <t>Año en que se realiza la plantación de cada especie</t>
  </si>
  <si>
    <r>
      <t>t CO</t>
    </r>
    <r>
      <rPr>
        <b/>
        <vertAlign val="subscript"/>
        <sz val="11"/>
        <color theme="1"/>
        <rFont val="Trebuchet MS"/>
        <family val="2"/>
      </rPr>
      <t>2</t>
    </r>
  </si>
  <si>
    <r>
      <t xml:space="preserve">3. Absorciones futuras estimadas y disponibles para compensar </t>
    </r>
    <r>
      <rPr>
        <b/>
        <i/>
        <sz val="14"/>
        <color indexed="9"/>
        <rFont val="Trebuchet MS"/>
        <family val="2"/>
      </rPr>
      <t>ex ante</t>
    </r>
  </si>
  <si>
    <r>
      <t>Valores negativos indican que el incremento esperado en las existencias de carbono -derivadas del proyecto de absorción-, es inferior a la emisión de carbono esperada. Es decir, que el proyecto no generaría absorciones de CO</t>
    </r>
    <r>
      <rPr>
        <b/>
        <vertAlign val="subscript"/>
        <sz val="11"/>
        <color theme="1"/>
        <rFont val="Trebuchet MS"/>
        <family val="2"/>
      </rPr>
      <t>2</t>
    </r>
    <r>
      <rPr>
        <b/>
        <sz val="11"/>
        <color theme="1"/>
        <rFont val="Trebuchet MS"/>
        <family val="2"/>
      </rPr>
      <t xml:space="preserve"> sino emisiones</t>
    </r>
  </si>
  <si>
    <r>
      <t>HWP</t>
    </r>
    <r>
      <rPr>
        <b/>
        <vertAlign val="subscript"/>
        <sz val="11"/>
        <color theme="1"/>
        <rFont val="Trebuchet MS"/>
        <family val="2"/>
      </rPr>
      <t>A:</t>
    </r>
    <r>
      <rPr>
        <b/>
        <sz val="11"/>
        <color theme="1"/>
        <rFont val="Trebuchet MS"/>
        <family val="2"/>
      </rPr>
      <t xml:space="preserve"> Los productos de la madera de larga vida, si bien se producen en el momento previo al inicio del proyecto, se contabilizan como absorciones derivadas  del proyecto al final del periodo de permanencia</t>
    </r>
  </si>
  <si>
    <r>
      <t xml:space="preserve">Absorciones futuras disponibles para compensar </t>
    </r>
    <r>
      <rPr>
        <b/>
        <i/>
        <sz val="12"/>
        <color theme="1"/>
        <rFont val="Trebuchet MS"/>
        <family val="2"/>
      </rPr>
      <t xml:space="preserve">ex ante </t>
    </r>
    <r>
      <rPr>
        <b/>
        <sz val="12"/>
        <color theme="1"/>
        <rFont val="Trebuchet MS"/>
        <family val="2"/>
      </rPr>
      <t>= cantidad equivalente al 20 %</t>
    </r>
  </si>
  <si>
    <r>
      <t>t CO</t>
    </r>
    <r>
      <rPr>
        <b/>
        <vertAlign val="subscript"/>
        <sz val="12"/>
        <color indexed="9"/>
        <rFont val="Trebuchet MS"/>
        <family val="2"/>
      </rPr>
      <t>2</t>
    </r>
  </si>
  <si>
    <t>Reservas de C en 
la vegetación</t>
  </si>
  <si>
    <r>
      <t>CVEG</t>
    </r>
    <r>
      <rPr>
        <b/>
        <vertAlign val="subscript"/>
        <sz val="12"/>
        <rFont val="Trebuchet MS"/>
        <family val="2"/>
      </rPr>
      <t xml:space="preserve">F </t>
    </r>
    <r>
      <rPr>
        <b/>
        <sz val="12"/>
        <rFont val="Trebuchet MS"/>
        <family val="2"/>
      </rPr>
      <t>=</t>
    </r>
  </si>
  <si>
    <r>
      <t>Los proyectos de absorción de CO</t>
    </r>
    <r>
      <rPr>
        <b/>
        <vertAlign val="subscript"/>
        <sz val="11"/>
        <color theme="1"/>
        <rFont val="Trebuchet MS"/>
        <family val="2"/>
      </rPr>
      <t>2</t>
    </r>
    <r>
      <rPr>
        <b/>
        <sz val="11"/>
        <color theme="1"/>
        <rFont val="Trebuchet MS"/>
        <family val="2"/>
      </rPr>
      <t xml:space="preserve"> pueden ser inscritos en el Registro de Actividades con Incidencia Medioambiental de la CAPV y/o en el Registro del MITECO
Algunos de los proyectos (o parte de las absorciones que generen), además, pueden ser inscritos en el Registro del MITECO.
El usuario debe decidir qué cantidad de absorciones se inscribe en cada uno de los Registros (Gobierno Vasco - MITECO).
En cualquier caso, las absorciones inscritas en uno y otro Registro no pueden dar lugar a la duplicidad en la contabilidad de absorciones de CO</t>
    </r>
    <r>
      <rPr>
        <b/>
        <vertAlign val="subscript"/>
        <sz val="11"/>
        <color theme="1"/>
        <rFont val="Trebuchet MS"/>
        <family val="2"/>
      </rPr>
      <t>2</t>
    </r>
  </si>
  <si>
    <t>Promotor</t>
  </si>
  <si>
    <t>Contenidos e instrucciones</t>
  </si>
  <si>
    <t>4. Cálculo de absorciones. Suelo</t>
  </si>
  <si>
    <t>7.</t>
  </si>
  <si>
    <r>
      <t xml:space="preserve"> Año plant.</t>
    </r>
    <r>
      <rPr>
        <b/>
        <vertAlign val="superscript"/>
        <sz val="11"/>
        <color indexed="9"/>
        <rFont val="Trebuchet MS"/>
        <family val="2"/>
      </rPr>
      <t xml:space="preserve">1
</t>
    </r>
  </si>
  <si>
    <r>
      <t>Unitarias por sp. (t CO</t>
    </r>
    <r>
      <rPr>
        <b/>
        <vertAlign val="subscript"/>
        <sz val="11"/>
        <color indexed="9"/>
        <rFont val="Trebuchet MS"/>
        <family val="2"/>
      </rPr>
      <t>2</t>
    </r>
    <r>
      <rPr>
        <b/>
        <sz val="11"/>
        <color indexed="9"/>
        <rFont val="Trebuchet MS"/>
        <family val="2"/>
      </rPr>
      <t>)</t>
    </r>
  </si>
  <si>
    <r>
      <t>Total
 (t CO</t>
    </r>
    <r>
      <rPr>
        <b/>
        <vertAlign val="subscript"/>
        <sz val="11"/>
        <color indexed="9"/>
        <rFont val="Trebuchet MS"/>
        <family val="2"/>
      </rPr>
      <t>2</t>
    </r>
    <r>
      <rPr>
        <b/>
        <sz val="11"/>
        <color indexed="9"/>
        <rFont val="Trebuchet MS"/>
        <family val="2"/>
      </rPr>
      <t>)</t>
    </r>
  </si>
  <si>
    <r>
      <t xml:space="preserve"> t CO</t>
    </r>
    <r>
      <rPr>
        <b/>
        <vertAlign val="subscript"/>
        <sz val="12"/>
        <color indexed="9"/>
        <rFont val="Trebuchet MS"/>
        <family val="2"/>
      </rPr>
      <t>2</t>
    </r>
  </si>
  <si>
    <r>
      <t>Año plant.</t>
    </r>
    <r>
      <rPr>
        <b/>
        <vertAlign val="superscript"/>
        <sz val="11"/>
        <color indexed="9"/>
        <rFont val="Trebuchet MS"/>
        <family val="2"/>
      </rPr>
      <t xml:space="preserve">3
</t>
    </r>
  </si>
  <si>
    <r>
      <t>Total
(t CO</t>
    </r>
    <r>
      <rPr>
        <b/>
        <vertAlign val="subscript"/>
        <sz val="11"/>
        <color indexed="9"/>
        <rFont val="Trebuchet MS"/>
        <family val="2"/>
      </rPr>
      <t>2</t>
    </r>
    <r>
      <rPr>
        <b/>
        <sz val="11"/>
        <color indexed="9"/>
        <rFont val="Trebuchet MS"/>
        <family val="2"/>
      </rPr>
      <t>)</t>
    </r>
  </si>
  <si>
    <t>Opción A</t>
  </si>
  <si>
    <t>Opción B</t>
  </si>
  <si>
    <t>Revisar fórmula</t>
  </si>
  <si>
    <r>
      <t xml:space="preserve">   Periodo de permanencia</t>
    </r>
    <r>
      <rPr>
        <b/>
        <vertAlign val="superscript"/>
        <sz val="13"/>
        <color indexed="9"/>
        <rFont val="Trebuchet MS"/>
        <family val="2"/>
      </rPr>
      <t>1</t>
    </r>
  </si>
  <si>
    <t>Eucalyptus nitens se ha asimilado a Eucalyptus globulus</t>
  </si>
  <si>
    <t>7. Anexo. Factores de absorción</t>
  </si>
  <si>
    <r>
      <t xml:space="preserve">                                                                                                  Se distinguen </t>
    </r>
    <r>
      <rPr>
        <b/>
        <sz val="12"/>
        <rFont val="Trebuchet MS"/>
        <family val="2"/>
      </rPr>
      <t>dos metodologías de cálculo en función del tipo de repoblación realizada</t>
    </r>
    <r>
      <rPr>
        <sz val="12"/>
        <rFont val="Trebuchet MS"/>
        <family val="2"/>
      </rPr>
      <t>: 
     1. En los casos en que el fin de la repoblación no sea productivo o bien, que el turno de corta previsto sea superior al periodo de permanencia, se escogerá la</t>
    </r>
    <r>
      <rPr>
        <sz val="16"/>
        <rFont val="Trebuchet MS"/>
        <family val="2"/>
      </rPr>
      <t xml:space="preserve"> </t>
    </r>
    <r>
      <rPr>
        <b/>
        <sz val="16"/>
        <color indexed="57"/>
        <rFont val="Trebuchet MS"/>
        <family val="2"/>
      </rPr>
      <t>Opción A</t>
    </r>
    <r>
      <rPr>
        <sz val="12"/>
        <rFont val="Trebuchet MS"/>
        <family val="2"/>
      </rPr>
      <t xml:space="preserve"> 
         (</t>
    </r>
    <r>
      <rPr>
        <b/>
        <sz val="12"/>
        <color rgb="FF339966"/>
        <rFont val="Trebuchet MS"/>
        <family val="2"/>
      </rPr>
      <t>Repoblaciones sin aprovechamiento maderero o de aprovechamiento no intensivo</t>
    </r>
    <r>
      <rPr>
        <sz val="12"/>
        <rFont val="Trebuchet MS"/>
        <family val="2"/>
      </rPr>
      <t xml:space="preserve">).
     2. En caso de tratarse de repoblaciones de aprovechamiento intensivo cuyo turno de corta sea inferior al periodo de permanencia, se escogerá la </t>
    </r>
    <r>
      <rPr>
        <b/>
        <sz val="14"/>
        <color indexed="57"/>
        <rFont val="Trebuchet MS"/>
        <family val="2"/>
      </rPr>
      <t>Opción B</t>
    </r>
    <r>
      <rPr>
        <sz val="12"/>
        <rFont val="Trebuchet MS"/>
        <family val="2"/>
      </rPr>
      <t xml:space="preserve"> 
         (</t>
    </r>
    <r>
      <rPr>
        <b/>
        <sz val="12"/>
        <color rgb="FF339966"/>
        <rFont val="Trebuchet MS"/>
        <family val="2"/>
      </rPr>
      <t>Repoblaciones de aprovechamiento intensivo, cortas a hecho</t>
    </r>
    <r>
      <rPr>
        <sz val="12"/>
        <rFont val="Trebuchet MS"/>
        <family val="2"/>
      </rPr>
      <t>).</t>
    </r>
  </si>
  <si>
    <r>
      <t>C</t>
    </r>
    <r>
      <rPr>
        <b/>
        <sz val="12"/>
        <rFont val="Trebuchet MS"/>
        <family val="2"/>
      </rPr>
      <t>VEG</t>
    </r>
    <r>
      <rPr>
        <b/>
        <vertAlign val="subscript"/>
        <sz val="12"/>
        <rFont val="Trebuchet MS"/>
        <family val="2"/>
      </rPr>
      <t xml:space="preserve">F </t>
    </r>
    <r>
      <rPr>
        <b/>
        <sz val="12"/>
        <color theme="1"/>
        <rFont val="Trebuchet MS"/>
        <family val="2"/>
      </rPr>
      <t>=</t>
    </r>
  </si>
  <si>
    <r>
      <t>Total
(t CO</t>
    </r>
    <r>
      <rPr>
        <b/>
        <vertAlign val="subscript"/>
        <sz val="11"/>
        <color indexed="9"/>
        <rFont val="Trebuchet MS"/>
        <family val="2"/>
      </rPr>
      <t>2</t>
    </r>
    <r>
      <rPr>
        <b/>
        <sz val="11"/>
        <color indexed="9"/>
        <rFont val="Trebuchet MS"/>
        <family val="2"/>
      </rPr>
      <t>/ha)</t>
    </r>
  </si>
  <si>
    <r>
      <t xml:space="preserve">Periodo (años), transcurrido entre la siembra, plantación o regeneración natural y la corta para el aprovechamiento maderable de la masa arbolada. Se establece un </t>
    </r>
    <r>
      <rPr>
        <b/>
        <sz val="10"/>
        <rFont val="Trebuchet MS"/>
        <family val="2"/>
      </rPr>
      <t>turno mínimo de 8 años</t>
    </r>
  </si>
  <si>
    <t>Año de plantación de cada especie</t>
  </si>
  <si>
    <r>
      <t xml:space="preserve">Nº de pies objetivo de cada especie que se prevé que exista transcurrido el turno considerado </t>
    </r>
    <r>
      <rPr>
        <b/>
        <sz val="10"/>
        <rFont val="Trebuchet MS"/>
        <family val="2"/>
      </rPr>
      <t>en la totalidad de la superficie</t>
    </r>
    <r>
      <rPr>
        <sz val="10"/>
        <rFont val="Trebuchet MS"/>
        <family val="2"/>
      </rPr>
      <t>. Se estimará teniendo en cuenta las marras, las tasas de mortalidad y las cortas previstas en el plan de gestión</t>
    </r>
  </si>
  <si>
    <r>
      <t xml:space="preserve">Número de pies objetivo para cada especie que se prevé que exista transcurrido el periodo de permanencia del proyecto </t>
    </r>
    <r>
      <rPr>
        <b/>
        <sz val="10"/>
        <rFont val="Trebuchet MS"/>
        <family val="2"/>
      </rPr>
      <t>en la totalidad de la superficie</t>
    </r>
    <r>
      <rPr>
        <sz val="10"/>
        <rFont val="Trebuchet MS"/>
        <family val="2"/>
      </rPr>
      <t>. Este valor tendrá que estimarse teniendo en cuenta las marras, las tasas de mortalidad y las cortas previstas en el plan de gestión</t>
    </r>
  </si>
  <si>
    <r>
      <t>Densidad aparente (g/cm</t>
    </r>
    <r>
      <rPr>
        <b/>
        <vertAlign val="superscript"/>
        <sz val="12"/>
        <color theme="0"/>
        <rFont val="Trebuchet MS"/>
        <family val="2"/>
      </rPr>
      <t>3</t>
    </r>
    <r>
      <rPr>
        <b/>
        <sz val="12"/>
        <color theme="0"/>
        <rFont val="Trebuchet MS"/>
        <family val="2"/>
      </rPr>
      <t>)</t>
    </r>
  </si>
  <si>
    <r>
      <t>Producción TOTAL (m</t>
    </r>
    <r>
      <rPr>
        <b/>
        <vertAlign val="superscript"/>
        <sz val="12"/>
        <color theme="0"/>
        <rFont val="Trebuchet MS"/>
        <family val="2"/>
      </rPr>
      <t>3</t>
    </r>
    <r>
      <rPr>
        <b/>
        <sz val="12"/>
        <color theme="0"/>
        <rFont val="Trebuchet MS"/>
        <family val="2"/>
      </rPr>
      <t>/ha)</t>
    </r>
  </si>
  <si>
    <r>
      <t xml:space="preserve">          Se distinguen </t>
    </r>
    <r>
      <rPr>
        <b/>
        <sz val="12"/>
        <rFont val="Trebuchet MS"/>
        <family val="2"/>
      </rPr>
      <t>dos metodologías de cálculo en función del tipo de repoblación realizada</t>
    </r>
    <r>
      <rPr>
        <sz val="12"/>
        <rFont val="Trebuchet MS"/>
        <family val="2"/>
      </rPr>
      <t>:</t>
    </r>
  </si>
  <si>
    <t>Pinus pinaster ssp. atlantica Zona Norte interior</t>
  </si>
  <si>
    <t>Pinus pinaster ssp. atlantica Zona Norte costera</t>
  </si>
  <si>
    <t>T_F</t>
  </si>
  <si>
    <t>C_P</t>
  </si>
  <si>
    <t>C_A</t>
  </si>
  <si>
    <t>M_M</t>
  </si>
  <si>
    <t>P_P</t>
  </si>
  <si>
    <t>Carbono en el DOM</t>
  </si>
  <si>
    <t>Desactiva el modo 
pantalla completa</t>
  </si>
  <si>
    <t>Permite limpiar 
las celdas 
de cada hoja</t>
  </si>
  <si>
    <t>Activa el modo
pantalla completa</t>
  </si>
  <si>
    <t>Oculta o muestra
el índice de 
la herramienta</t>
  </si>
  <si>
    <r>
      <t xml:space="preserve">  2. Cuando se trate de repoblaciones de aprovechamiento intensivo cuyo turno de corta sea inferior al periodo de permanencia, 
se escogerá la </t>
    </r>
    <r>
      <rPr>
        <b/>
        <sz val="14"/>
        <color rgb="FF339966"/>
        <rFont val="Trebuchet MS"/>
        <family val="2"/>
      </rPr>
      <t xml:space="preserve">OPCIÓN B: </t>
    </r>
    <r>
      <rPr>
        <b/>
        <sz val="12"/>
        <color rgb="FF339966"/>
        <rFont val="Trebuchet MS"/>
        <family val="2"/>
      </rPr>
      <t>Repoblaciones de aprovechamiento intensivo, cortas a hecho</t>
    </r>
  </si>
  <si>
    <r>
      <t xml:space="preserve">        1. Cuando el fin de la repoblación no sea productivo o el turno de corta previsto sea superior al periodo de permanencia,
 se escogerá la</t>
    </r>
    <r>
      <rPr>
        <sz val="16"/>
        <rFont val="Trebuchet MS"/>
        <family val="2"/>
      </rPr>
      <t xml:space="preserve"> </t>
    </r>
    <r>
      <rPr>
        <b/>
        <sz val="14"/>
        <color rgb="FF339966"/>
        <rFont val="Trebuchet MS"/>
        <family val="2"/>
      </rPr>
      <t xml:space="preserve">OPCIÓN A: </t>
    </r>
    <r>
      <rPr>
        <b/>
        <sz val="12"/>
        <color rgb="FF339966"/>
        <rFont val="Trebuchet MS"/>
        <family val="2"/>
      </rPr>
      <t>Repoblaciones sin aprovechamiento maderero o de aprovechamiento no intensivo</t>
    </r>
  </si>
  <si>
    <t>Para masas en las que se realizan cortas a hecho al alcanzar su turno y, posteriormente se reponen, se considera que se producen ciclos de absorciones según un patrón Absorciones – tiempo en forma de dientes de sierra como el que se muestra en la figura. Se observa que los máximos de absorción se producen al final de cada turno y los mínimos a su inicio. 
Así, en estos casos, las absorciones que se estima que se alcanzarán al final del
 periodo de permanencia, serán el resultado de la media de las absorciones producidas durante el periodo comprendido por el turno.</t>
  </si>
  <si>
    <r>
      <t>DOM</t>
    </r>
    <r>
      <rPr>
        <vertAlign val="subscript"/>
        <sz val="12"/>
        <color theme="1"/>
        <rFont val="Trebuchet MS"/>
        <family val="2"/>
      </rPr>
      <t>A</t>
    </r>
    <r>
      <rPr>
        <sz val="12"/>
        <color theme="1"/>
        <rFont val="Trebuchet MS"/>
        <family val="2"/>
      </rPr>
      <t xml:space="preserve"> =</t>
    </r>
  </si>
  <si>
    <r>
      <t>DOM</t>
    </r>
    <r>
      <rPr>
        <b/>
        <vertAlign val="subscript"/>
        <sz val="12"/>
        <color theme="1"/>
        <rFont val="Trebuchet MS"/>
        <family val="2"/>
      </rPr>
      <t>A</t>
    </r>
    <r>
      <rPr>
        <b/>
        <sz val="12"/>
        <color theme="1"/>
        <rFont val="Trebuchet MS"/>
        <family val="2"/>
      </rPr>
      <t xml:space="preserve"> =</t>
    </r>
  </si>
  <si>
    <t>Productos de la madera (HWP) 
de larga vida + DOM</t>
  </si>
  <si>
    <t>Carbono orgánico (%)</t>
  </si>
  <si>
    <t>Ocultar????
Sí</t>
  </si>
  <si>
    <t>Especie forestal dominante/Cultivo</t>
  </si>
  <si>
    <t>* DOM = Materia orgánica muerta</t>
  </si>
  <si>
    <t>Productos de la madera con vida útil &gt; 30 años</t>
  </si>
  <si>
    <r>
      <t>Madera muerta 
y hojarasca (DOM</t>
    </r>
    <r>
      <rPr>
        <b/>
        <vertAlign val="superscript"/>
        <sz val="12"/>
        <color theme="0"/>
        <rFont val="Trebuchet MS"/>
        <family val="2"/>
      </rPr>
      <t>*</t>
    </r>
    <r>
      <rPr>
        <b/>
        <sz val="12"/>
        <color theme="0"/>
        <rFont val="Trebuchet MS"/>
        <family val="2"/>
      </rPr>
      <t>)</t>
    </r>
  </si>
  <si>
    <t>NOTA: hacer clic sobre el botón, permite 
agrupar y desagrupar la opciones A y B</t>
  </si>
  <si>
    <t>Madera muerta 
y hojarasca (DOM)</t>
  </si>
  <si>
    <t>C orgánico =</t>
  </si>
  <si>
    <r>
      <t>SOC</t>
    </r>
    <r>
      <rPr>
        <b/>
        <vertAlign val="subscript"/>
        <sz val="12"/>
        <rFont val="Trebuchet MS"/>
        <family val="2"/>
      </rPr>
      <t xml:space="preserve">F </t>
    </r>
    <r>
      <rPr>
        <b/>
        <sz val="12"/>
        <rFont val="Trebuchet MS"/>
        <family val="2"/>
      </rPr>
      <t xml:space="preserve">= </t>
    </r>
  </si>
  <si>
    <t>Barra de progreso</t>
  </si>
  <si>
    <t>4-Alternancia de lutitas y areniscas con dominancia de lutitas</t>
  </si>
  <si>
    <t>7-Alternancia de Calizas y Margas. Margas grises. Ofitas</t>
  </si>
  <si>
    <t>2-Alternancia de areniscas y lutitas con dominancia de arenas</t>
  </si>
  <si>
    <t>6-Calizas bioclásticas. Calizas urgonianas. Dolomías</t>
  </si>
  <si>
    <t>1-Arenas de grano medio y grueso</t>
  </si>
  <si>
    <t>9-Alternancia de margas y calizas. Pizarras y grauvacas</t>
  </si>
  <si>
    <t>10-Rocas volcánicas e ígneas</t>
  </si>
  <si>
    <t>5-Areniscas calcáreas y calcarenitas. Calizas dolomíticas</t>
  </si>
  <si>
    <t>11-Coluviales. Aluviales</t>
  </si>
  <si>
    <t>8-Margas y limolitas amarillentas</t>
  </si>
  <si>
    <t>Productos de la madera 
(HWP) de larga vida</t>
  </si>
  <si>
    <r>
      <t>HWP</t>
    </r>
    <r>
      <rPr>
        <b/>
        <vertAlign val="subscript"/>
        <sz val="12"/>
        <rFont val="Trebuchet MS"/>
        <family val="2"/>
      </rPr>
      <t xml:space="preserve">A </t>
    </r>
    <r>
      <rPr>
        <b/>
        <sz val="12"/>
        <rFont val="Trebuchet MS"/>
        <family val="2"/>
      </rPr>
      <t>=</t>
    </r>
  </si>
  <si>
    <t xml:space="preserve">1) Para proyectos forestales cumplimente las siguientes hojas: "Biomasa forestal futura" y "Suelo" 
2) Para el resto de las tipologías de proyecto cumplimente únicamente la hoja "Suelo" </t>
  </si>
  <si>
    <r>
      <t xml:space="preserve">
SUELOS AGRÍCOLAS,
PASCÍCOLAS
 Y 
FORESTALES
</t>
    </r>
    <r>
      <rPr>
        <b/>
        <sz val="10"/>
        <color theme="0"/>
        <rFont val="Trebuchet MS"/>
        <family val="2"/>
      </rPr>
      <t>El usuario debe incluir
la materia orgánica y 
la densidad aparente</t>
    </r>
  </si>
  <si>
    <t>Cálculo de absorciones - Biomasa forestal futura aérea</t>
  </si>
  <si>
    <t>Resumen de absorciones susceptibles de inscripción en iniciativas de compensación de emisiones</t>
  </si>
  <si>
    <r>
      <t xml:space="preserve">                      "</t>
    </r>
    <r>
      <rPr>
        <u/>
        <sz val="12"/>
        <color indexed="12"/>
        <rFont val="Trebuchet MS"/>
        <family val="2"/>
      </rPr>
      <t>Calculadora de absorciones ex ante de CO2 de las especies forestales arbóreas españolas</t>
    </r>
    <r>
      <rPr>
        <sz val="12"/>
        <color indexed="12"/>
        <rFont val="Trebuchet MS"/>
        <family val="2"/>
      </rPr>
      <t>"</t>
    </r>
  </si>
  <si>
    <t>© ihobe 2021</t>
  </si>
  <si>
    <t>© MITECO 2021</t>
  </si>
  <si>
    <r>
      <t>1- Previo a cumplimentar cada hoja utilice el botón "</t>
    </r>
    <r>
      <rPr>
        <b/>
        <sz val="13"/>
        <color rgb="FF008000"/>
        <rFont val="Trebuchet MS"/>
        <family val="2"/>
      </rPr>
      <t>limpiar formulario</t>
    </r>
    <r>
      <rPr>
        <b/>
        <sz val="11"/>
        <color rgb="FF008000"/>
        <rFont val="Trebuchet MS"/>
        <family val="2"/>
      </rPr>
      <t>"
2- Cumplimente la hoja "</t>
    </r>
    <r>
      <rPr>
        <b/>
        <sz val="13"/>
        <color rgb="FF008000"/>
        <rFont val="Trebuchet MS"/>
        <family val="2"/>
      </rPr>
      <t>Datos generales del proyecto</t>
    </r>
    <r>
      <rPr>
        <b/>
        <sz val="11"/>
        <color rgb="FF008000"/>
        <rFont val="Trebuchet MS"/>
        <family val="2"/>
      </rPr>
      <t>" 
3- Para los proyectos de forestación o de reforestación, cumplimente también la hoja "</t>
    </r>
    <r>
      <rPr>
        <b/>
        <sz val="13"/>
        <color rgb="FF008000"/>
        <rFont val="Trebuchet MS"/>
        <family val="2"/>
      </rPr>
      <t>Biomasa forestal futura</t>
    </r>
    <r>
      <rPr>
        <b/>
        <sz val="11"/>
        <color rgb="FF008000"/>
        <rFont val="Trebuchet MS"/>
        <family val="2"/>
      </rPr>
      <t>" 
4- Independientemente de la tipología del proyecto, cumplimente la hoja "</t>
    </r>
    <r>
      <rPr>
        <b/>
        <sz val="13"/>
        <color rgb="FF008000"/>
        <rFont val="Trebuchet MS"/>
        <family val="2"/>
      </rPr>
      <t>Suelo</t>
    </r>
    <r>
      <rPr>
        <b/>
        <sz val="11"/>
        <color rgb="FF008000"/>
        <rFont val="Trebuchet MS"/>
        <family val="2"/>
      </rPr>
      <t>"
5- Los resultados se obtendrán de forma automática y se mostrarán en la hoja "</t>
    </r>
    <r>
      <rPr>
        <b/>
        <sz val="13"/>
        <color rgb="FF008000"/>
        <rFont val="Trebuchet MS"/>
        <family val="2"/>
      </rPr>
      <t>Resultados CO</t>
    </r>
    <r>
      <rPr>
        <b/>
        <vertAlign val="subscript"/>
        <sz val="13"/>
        <color rgb="FF008000"/>
        <rFont val="Trebuchet MS"/>
        <family val="2"/>
      </rPr>
      <t>2</t>
    </r>
    <r>
      <rPr>
        <b/>
        <sz val="11"/>
        <color rgb="FF008000"/>
        <rFont val="Trebuchet MS"/>
        <family val="2"/>
      </rPr>
      <t>"
6- La hoja "</t>
    </r>
    <r>
      <rPr>
        <b/>
        <sz val="13"/>
        <color rgb="FF008000"/>
        <rFont val="Trebuchet MS"/>
        <family val="2"/>
      </rPr>
      <t>Registro</t>
    </r>
    <r>
      <rPr>
        <b/>
        <sz val="11"/>
        <color rgb="FF008000"/>
        <rFont val="Trebuchet MS"/>
        <family val="2"/>
      </rPr>
      <t>" permite consultar a qué iniciativa puede adherirse el proyecto</t>
    </r>
  </si>
  <si>
    <t xml:space="preserve">                         El cálculo de la biomasa aérea futura se basa en la metodología del MITECO: </t>
  </si>
  <si>
    <r>
      <t xml:space="preserve">                         "</t>
    </r>
    <r>
      <rPr>
        <u/>
        <sz val="12"/>
        <color rgb="FF0000FF"/>
        <rFont val="Trebuchet MS"/>
        <family val="2"/>
      </rPr>
      <t>Calculadora de absorciones ex ante de CO2 de las especies forestales arbóreas españolas</t>
    </r>
    <r>
      <rPr>
        <sz val="12"/>
        <color indexed="12"/>
        <rFont val="Trebuchet MS"/>
        <family val="2"/>
      </rPr>
      <t>"</t>
    </r>
  </si>
  <si>
    <t>Resumen de absorciones disponibles para inscripción en iniciativas de compensación de emisiones</t>
  </si>
  <si>
    <t>Bolsa de garantía
(10 %)</t>
  </si>
  <si>
    <t>Absorciones futuras
 disponibles para compensación
ex ante (20 %)</t>
  </si>
  <si>
    <t xml:space="preserve">https://www.miteco.gob.es/es/cambio-climatico/temas/mitigacion-politicas-y-medidas/registro-huella.aspx </t>
  </si>
  <si>
    <t>6. Resumen y registro</t>
  </si>
  <si>
    <t>Guía de uso</t>
  </si>
  <si>
    <r>
      <t xml:space="preserve">          2. CÁLCULO DE LAS ABSORCIONES DE CO</t>
    </r>
    <r>
      <rPr>
        <b/>
        <vertAlign val="subscript"/>
        <sz val="14"/>
        <color rgb="FFFFFFFF"/>
        <rFont val="Trebuchet MS"/>
        <family val="2"/>
      </rPr>
      <t>2</t>
    </r>
    <r>
      <rPr>
        <b/>
        <sz val="14"/>
        <color indexed="9"/>
        <rFont val="Trebuchet MS"/>
        <family val="2"/>
      </rPr>
      <t xml:space="preserve"> EN BIOMASA FORESTAL </t>
    </r>
    <r>
      <rPr>
        <b/>
        <sz val="14"/>
        <color theme="0"/>
        <rFont val="Trebuchet MS"/>
        <family val="2"/>
      </rPr>
      <t>FUTURA</t>
    </r>
  </si>
  <si>
    <t>DESGLOSE DE LAS ABSORCIONES DISPONIBLES PARA INSCRIPCIÓN EN INICIATIVAS DE COMPENSACIÓN DE EMISIONES 
(BIOMASA + SUELO)</t>
  </si>
  <si>
    <t xml:space="preserve">Actualmente no existe ningún registro que contemple las absorciones totales (biomasa + suelo), ni los cambios de gestión en suelos agrarios y en pastos
Las absorciones aquí presentadas muestran el potencial del proyecto bajo iniciativas de compensación que puedan surgir en el futuro (Ihobe);(1)
o inscribibles bajo el Registro actual del MITECO (2)   </t>
  </si>
  <si>
    <t>Registro de huella de carbono, compensación y proyectos de absorción (biomasa aérea forestal):</t>
  </si>
  <si>
    <r>
      <rPr>
        <b/>
        <sz val="12"/>
        <rFont val="Trebuchet MS"/>
        <family val="2"/>
      </rPr>
      <t>Las absorciones generadas por la biomasa aérea de proyectos forestales pueden ser inscritas en el "Registro de huella de carbono, compensación y proyectos de CO</t>
    </r>
    <r>
      <rPr>
        <b/>
        <vertAlign val="subscript"/>
        <sz val="12"/>
        <rFont val="Trebuchet MS"/>
        <family val="2"/>
      </rPr>
      <t>2</t>
    </r>
    <r>
      <rPr>
        <b/>
        <sz val="12"/>
        <rFont val="Trebuchet MS"/>
        <family val="2"/>
      </rPr>
      <t>" del Ministerio de Transición Ecológica y Reto Demográfico. Más información en:</t>
    </r>
  </si>
  <si>
    <t>© ihobe 2021 © NEIKER 2021</t>
  </si>
  <si>
    <r>
      <t xml:space="preserve">          CALCULADORA DE ABSORCIONES </t>
    </r>
    <r>
      <rPr>
        <b/>
        <i/>
        <sz val="13"/>
        <color rgb="FFFFFFFF"/>
        <rFont val="Trebuchet MS"/>
        <family val="2"/>
      </rPr>
      <t>EX ANTE</t>
    </r>
    <r>
      <rPr>
        <b/>
        <sz val="13"/>
        <color indexed="9"/>
        <rFont val="Trebuchet MS"/>
        <family val="2"/>
      </rPr>
      <t xml:space="preserve"> DE CO</t>
    </r>
    <r>
      <rPr>
        <b/>
        <vertAlign val="subscript"/>
        <sz val="13"/>
        <color indexed="9"/>
        <rFont val="Trebuchet MS"/>
        <family val="2"/>
      </rPr>
      <t>2</t>
    </r>
    <r>
      <rPr>
        <b/>
        <sz val="13"/>
        <color indexed="9"/>
        <rFont val="Trebuchet MS"/>
        <family val="2"/>
      </rPr>
      <t xml:space="preserve"> DE LA CAPV (BIOMASA Y SUELO)
                                                    1. CONTENIDO E INSTRUCCIONES</t>
    </r>
  </si>
  <si>
    <r>
      <t>CALCULADORA DE ABSORCIONES EX ANTE DE CO</t>
    </r>
    <r>
      <rPr>
        <b/>
        <vertAlign val="subscript"/>
        <sz val="14"/>
        <color rgb="FFFFFFFF"/>
        <rFont val="Trebuchet MS"/>
        <family val="2"/>
      </rPr>
      <t>2</t>
    </r>
    <r>
      <rPr>
        <b/>
        <sz val="14"/>
        <color indexed="9"/>
        <rFont val="Trebuchet MS"/>
        <family val="2"/>
      </rPr>
      <t xml:space="preserve"> DE LA CAPV (BIOMASA Y SUELO)
3. BIOMASA FORESTAL FUTURA</t>
    </r>
  </si>
  <si>
    <t>Resultados CO2 - Absorciones futuras disponibles para compensar ex ante</t>
  </si>
  <si>
    <r>
      <t xml:space="preserve">                                                            </t>
    </r>
    <r>
      <rPr>
        <b/>
        <sz val="14"/>
        <color indexed="9"/>
        <rFont val="Trebuchet MS"/>
        <family val="2"/>
      </rPr>
      <t xml:space="preserve">                                          CALCULADORA DE ABSORCIONES EX ANTE DE CO</t>
    </r>
    <r>
      <rPr>
        <b/>
        <vertAlign val="subscript"/>
        <sz val="14"/>
        <color indexed="9"/>
        <rFont val="Trebuchet MS"/>
        <family val="2"/>
      </rPr>
      <t>2</t>
    </r>
    <r>
      <rPr>
        <b/>
        <sz val="14"/>
        <color indexed="9"/>
        <rFont val="Trebuchet MS"/>
        <family val="2"/>
      </rPr>
      <t xml:space="preserve"> DE LA CAPV (BIOMASA Y SUELO)</t>
    </r>
    <r>
      <rPr>
        <b/>
        <sz val="14"/>
        <color theme="1"/>
        <rFont val="Trebuchet MS"/>
        <family val="2"/>
      </rPr>
      <t xml:space="preserve">
</t>
    </r>
    <r>
      <rPr>
        <b/>
        <sz val="14"/>
        <color theme="0"/>
        <rFont val="Trebuchet MS"/>
        <family val="2"/>
      </rPr>
      <t xml:space="preserve">                                                                                          5. RESULTADOS CO</t>
    </r>
    <r>
      <rPr>
        <b/>
        <vertAlign val="subscript"/>
        <sz val="14"/>
        <color theme="0"/>
        <rFont val="Trebuchet MS"/>
        <family val="2"/>
      </rPr>
      <t>2</t>
    </r>
    <r>
      <rPr>
        <b/>
        <sz val="14"/>
        <color theme="0"/>
        <rFont val="Trebuchet MS"/>
        <family val="2"/>
      </rPr>
      <t xml:space="preserve"> - ABSORCIONES FUTURAS DISPONIBLES PARA COMPENSACIÓN EX ANTE</t>
    </r>
  </si>
  <si>
    <r>
      <t xml:space="preserve">                                                      CALCULADORA DE ABSORCIONES EX ANTE DE CO</t>
    </r>
    <r>
      <rPr>
        <b/>
        <vertAlign val="subscript"/>
        <sz val="14"/>
        <color indexed="9"/>
        <rFont val="Trebuchet MS"/>
        <family val="2"/>
      </rPr>
      <t>2</t>
    </r>
    <r>
      <rPr>
        <b/>
        <sz val="14"/>
        <color indexed="9"/>
        <rFont val="Trebuchet MS"/>
        <family val="2"/>
      </rPr>
      <t xml:space="preserve"> DE LA CAPV (BIOMASA Y SUELO)
                                                                                        6. </t>
    </r>
    <r>
      <rPr>
        <b/>
        <sz val="14"/>
        <color rgb="FFFFFFFF"/>
        <rFont val="Trebuchet MS"/>
        <family val="2"/>
      </rPr>
      <t>REGISTRO-MITECO-Ihobe</t>
    </r>
  </si>
  <si>
    <t>20 
años</t>
  </si>
  <si>
    <t>25 
años</t>
  </si>
  <si>
    <t>30 
años</t>
  </si>
  <si>
    <t>35 
años</t>
  </si>
  <si>
    <t>40 
años</t>
  </si>
  <si>
    <t>8. Cartografía de apoyo</t>
  </si>
  <si>
    <t>https://goo.gl/eYzSrF</t>
  </si>
  <si>
    <t>https://goo.gl/ut6DRR</t>
  </si>
  <si>
    <t>https://goo.gl/Up7VIW</t>
  </si>
  <si>
    <t>https://goo.gl/6NYgCF</t>
  </si>
  <si>
    <t>https://goo.gl/4tzjDS</t>
  </si>
  <si>
    <r>
      <rPr>
        <b/>
        <sz val="13"/>
        <color indexed="9"/>
        <rFont val="Trebuchet MS"/>
        <family val="2"/>
      </rPr>
      <t>CALCULADORA DE ABSORCIONES EX ANTE DE CO</t>
    </r>
    <r>
      <rPr>
        <b/>
        <vertAlign val="subscript"/>
        <sz val="13"/>
        <color indexed="9"/>
        <rFont val="Trebuchet MS"/>
        <family val="2"/>
      </rPr>
      <t>2</t>
    </r>
    <r>
      <rPr>
        <b/>
        <sz val="13"/>
        <color indexed="9"/>
        <rFont val="Trebuchet MS"/>
        <family val="2"/>
      </rPr>
      <t xml:space="preserve"> DE LA CAPV (BIOMASA Y SUELO)</t>
    </r>
    <r>
      <rPr>
        <b/>
        <sz val="13"/>
        <color theme="0"/>
        <rFont val="Trebuchet MS"/>
        <family val="2"/>
      </rPr>
      <t xml:space="preserve">  
 8. CARTOGRAFÍA DE APOYO</t>
    </r>
  </si>
  <si>
    <t>Incluya el valor de C proporcionado por el mapa (SOC, t C/ha)</t>
  </si>
  <si>
    <r>
      <t>SOC</t>
    </r>
    <r>
      <rPr>
        <b/>
        <vertAlign val="subscript"/>
        <sz val="12"/>
        <color theme="0"/>
        <rFont val="Trebuchet MS"/>
        <family val="2"/>
      </rPr>
      <t xml:space="preserve">A </t>
    </r>
    <r>
      <rPr>
        <b/>
        <sz val="12"/>
        <color theme="0"/>
        <rFont val="Trebuchet MS"/>
        <family val="2"/>
      </rPr>
      <t xml:space="preserve">= </t>
    </r>
  </si>
  <si>
    <t>Enlaces</t>
  </si>
  <si>
    <t>Enlaces habilitados para Google Chrome 
y Mozilla Firefox 
Copiar y pegar en el buscador</t>
  </si>
  <si>
    <r>
      <t>Se recomienda consultar la "</t>
    </r>
    <r>
      <rPr>
        <b/>
        <i/>
        <sz val="11"/>
        <color theme="1"/>
        <rFont val="Trebuchet MS"/>
        <family val="2"/>
      </rPr>
      <t>Guía de uso</t>
    </r>
    <r>
      <rPr>
        <b/>
        <sz val="11"/>
        <color theme="1"/>
        <rFont val="Trebuchet MS"/>
        <family val="2"/>
      </rPr>
      <t>"</t>
    </r>
  </si>
  <si>
    <r>
      <t>La "</t>
    </r>
    <r>
      <rPr>
        <b/>
        <i/>
        <sz val="11"/>
        <color theme="1"/>
        <rFont val="Trebuchet MS"/>
        <family val="2"/>
      </rPr>
      <t>Guía de uso</t>
    </r>
    <r>
      <rPr>
        <b/>
        <sz val="11"/>
        <color theme="1"/>
        <rFont val="Trebuchet MS"/>
        <family val="2"/>
      </rPr>
      <t>" proporciona orientaciones sobre conceptos relacionados con el manejo de suelos e insumos</t>
    </r>
  </si>
  <si>
    <r>
      <t>Se pueden consultar los valores, por especies, en las Tablas 16 y 17 del Anexo XI de la "</t>
    </r>
    <r>
      <rPr>
        <b/>
        <i/>
        <sz val="11"/>
        <color theme="1"/>
        <rFont val="Trebuchet MS"/>
        <family val="2"/>
      </rPr>
      <t>Guía de uso"</t>
    </r>
  </si>
  <si>
    <r>
      <t>Se recomienda incluir resultados de análisis de suelo representativos de la parcela: contenido de carbono orgánico (%) y densidad aparente (g/cm</t>
    </r>
    <r>
      <rPr>
        <b/>
        <vertAlign val="superscript"/>
        <sz val="11"/>
        <rFont val="Trebuchet MS"/>
        <family val="2"/>
      </rPr>
      <t>3</t>
    </r>
    <r>
      <rPr>
        <b/>
        <sz val="11"/>
        <rFont val="Trebuchet MS"/>
        <family val="2"/>
      </rPr>
      <t>)
En caso de no disponer de ellos, puede consultar la hoja “8-</t>
    </r>
    <r>
      <rPr>
        <b/>
        <i/>
        <sz val="11"/>
        <rFont val="Trebuchet MS"/>
        <family val="2"/>
      </rPr>
      <t>Cartografía de apoyo</t>
    </r>
    <r>
      <rPr>
        <b/>
        <sz val="11"/>
        <rFont val="Trebuchet MS"/>
        <family val="2"/>
      </rPr>
      <t>” para obtener una aproximación al stock de carbono (t C/ha)”</t>
    </r>
  </si>
  <si>
    <r>
      <t>La herramienta facilita a la persona usuaria acceso a cartografía sobre el stock de carbono (SOC, T C/ha), donde en caso de no disponer
de analíticas propias pueda estimar el contenido en carbono de sus parcelas
Cartografía basada en la publicación "</t>
    </r>
    <r>
      <rPr>
        <b/>
        <i/>
        <sz val="12"/>
        <rFont val="Trebuchet MS"/>
        <family val="2"/>
      </rPr>
      <t xml:space="preserve">Sumideros de carbono de la CAPV: capacidad de secuestro y medidas para su promoción",
</t>
    </r>
    <r>
      <rPr>
        <b/>
        <sz val="12"/>
        <rFont val="Trebuchet MS"/>
        <family val="2"/>
      </rPr>
      <t>realizada por NEIKER para el Gobiernos Vasco. Se ofrecen distintos enlaces o mapas en función del uso de suelo.</t>
    </r>
  </si>
  <si>
    <t>Suelo
(mapa litológico)</t>
  </si>
  <si>
    <t>Tabla 201 del Inventario Forestal Nacional 3 e Informe de emisiones de gases de efecto invernadero en España 1990-2012</t>
  </si>
  <si>
    <r>
      <t xml:space="preserve">Tabla 201 del Inventario Forestal Nacional 3 y Anexo 2 de la publicación </t>
    </r>
    <r>
      <rPr>
        <i/>
        <sz val="12"/>
        <color indexed="8"/>
        <rFont val="Arial Narrow"/>
        <family val="2"/>
      </rPr>
      <t>“Las Coníferas en el primer Inventario Forestal Nacional</t>
    </r>
    <r>
      <rPr>
        <sz val="12"/>
        <color indexed="8"/>
        <rFont val="Arial Narrow"/>
        <family val="2"/>
      </rPr>
      <t>”</t>
    </r>
  </si>
  <si>
    <r>
      <t>Tabla 201 del Inventario Forestal Nacional 3 y Anexo 2 de la publicación “</t>
    </r>
    <r>
      <rPr>
        <i/>
        <sz val="12"/>
        <color indexed="8"/>
        <rFont val="Arial Narrow"/>
        <family val="2"/>
      </rPr>
      <t>Las Frondosas en el primer Inventario Forestal Nacional</t>
    </r>
    <r>
      <rPr>
        <sz val="12"/>
        <color indexed="8"/>
        <rFont val="Arial Narrow"/>
        <family val="2"/>
      </rPr>
      <t>”</t>
    </r>
  </si>
  <si>
    <r>
      <t>Madrigal Collazo, J.G.</t>
    </r>
    <r>
      <rPr>
        <i/>
        <sz val="12"/>
        <color indexed="8"/>
        <rFont val="Arial Narrow"/>
        <family val="2"/>
      </rPr>
      <t xml:space="preserve"> et al</t>
    </r>
    <r>
      <rPr>
        <sz val="12"/>
        <color indexed="8"/>
        <rFont val="Arial Narrow"/>
        <family val="2"/>
      </rPr>
      <t xml:space="preserve">., Fundación Conde del Valle de Salazar, Madrid, 1999, </t>
    </r>
    <r>
      <rPr>
        <i/>
        <sz val="12"/>
        <color indexed="8"/>
        <rFont val="Arial Narrow"/>
        <family val="2"/>
      </rPr>
      <t>Tablas de producción para los montes españoles</t>
    </r>
  </si>
  <si>
    <r>
      <t xml:space="preserve">                             CALCULADORA DE ABSORCIONES EX ANTE DE CO</t>
    </r>
    <r>
      <rPr>
        <b/>
        <vertAlign val="subscript"/>
        <sz val="14"/>
        <color theme="0"/>
        <rFont val="Trebuchet MS"/>
        <family val="2"/>
      </rPr>
      <t>2</t>
    </r>
    <r>
      <rPr>
        <b/>
        <sz val="14"/>
        <color theme="0"/>
        <rFont val="Trebuchet MS"/>
        <family val="2"/>
      </rPr>
      <t xml:space="preserve"> DE LA CAPV (BIOMASA Y SUELO)
                                7. ANEXO - FACTORES DE ABSORCIÓN DE LAS ESPECIES FORESTALES ESPAÑOLAS</t>
    </r>
  </si>
  <si>
    <r>
      <t xml:space="preserve">Pinus nigra </t>
    </r>
    <r>
      <rPr>
        <sz val="11"/>
        <rFont val="Arial Narrow"/>
        <family val="2"/>
      </rPr>
      <t>(Resto)</t>
    </r>
  </si>
  <si>
    <r>
      <t>Pinus pinaster ssp. atlantica</t>
    </r>
    <r>
      <rPr>
        <sz val="11"/>
        <rFont val="Arial Narrow"/>
        <family val="2"/>
      </rPr>
      <t xml:space="preserve"> Zona Norte interior</t>
    </r>
  </si>
  <si>
    <r>
      <t>Pinus pinaster ssp. atlantica</t>
    </r>
    <r>
      <rPr>
        <sz val="11"/>
        <rFont val="Arial Narrow"/>
        <family val="2"/>
      </rPr>
      <t xml:space="preserve"> Zona Norte costera</t>
    </r>
  </si>
  <si>
    <r>
      <t xml:space="preserve">Pinus pinaster </t>
    </r>
    <r>
      <rPr>
        <sz val="11"/>
        <rFont val="Arial Narrow"/>
        <family val="2"/>
      </rPr>
      <t>(Resto)</t>
    </r>
  </si>
  <si>
    <r>
      <t xml:space="preserve">Pinus sylvestris </t>
    </r>
    <r>
      <rPr>
        <sz val="11"/>
        <rFont val="Arial Narrow"/>
        <family val="2"/>
      </rPr>
      <t>(Resto)</t>
    </r>
  </si>
  <si>
    <t xml:space="preserve">Enlace para facilitar la consulta del mapa litológico de la CAPV </t>
  </si>
  <si>
    <t>45-65</t>
  </si>
  <si>
    <r>
      <t>Absorciones acumuladas estimadas
 (t CO</t>
    </r>
    <r>
      <rPr>
        <b/>
        <vertAlign val="subscript"/>
        <sz val="13"/>
        <color indexed="9"/>
        <rFont val="Arial Narrow"/>
        <family val="2"/>
      </rPr>
      <t>2</t>
    </r>
    <r>
      <rPr>
        <b/>
        <sz val="13"/>
        <color indexed="9"/>
        <rFont val="Arial Narrow"/>
        <family val="2"/>
      </rPr>
      <t>/pie)</t>
    </r>
  </si>
  <si>
    <t>8.</t>
  </si>
  <si>
    <t>Cartografía de apoyo</t>
  </si>
  <si>
    <r>
      <t>Nº pies
objetivo</t>
    </r>
    <r>
      <rPr>
        <b/>
        <vertAlign val="superscript"/>
        <sz val="11"/>
        <color rgb="FFFFFFFF"/>
        <rFont val="Trebuchet MS"/>
        <family val="2"/>
      </rPr>
      <t>2</t>
    </r>
    <r>
      <rPr>
        <b/>
        <vertAlign val="superscript"/>
        <sz val="11"/>
        <color indexed="9"/>
        <rFont val="Trebuchet MS"/>
        <family val="2"/>
      </rPr>
      <t xml:space="preserve">
</t>
    </r>
  </si>
  <si>
    <r>
      <t>Turno</t>
    </r>
    <r>
      <rPr>
        <b/>
        <vertAlign val="superscript"/>
        <sz val="11"/>
        <color indexed="9"/>
        <rFont val="Trebuchet MS"/>
        <family val="2"/>
      </rPr>
      <t xml:space="preserve">4
</t>
    </r>
    <r>
      <rPr>
        <b/>
        <sz val="11"/>
        <color indexed="9"/>
        <rFont val="Trebuchet MS"/>
        <family val="2"/>
      </rPr>
      <t xml:space="preserve">(años)
</t>
    </r>
  </si>
  <si>
    <r>
      <t>Superficie de plant.</t>
    </r>
    <r>
      <rPr>
        <b/>
        <vertAlign val="superscript"/>
        <sz val="11"/>
        <color indexed="9"/>
        <rFont val="Trebuchet MS"/>
        <family val="2"/>
      </rPr>
      <t xml:space="preserve">5
</t>
    </r>
  </si>
  <si>
    <r>
      <t>Nº pies objetivo</t>
    </r>
    <r>
      <rPr>
        <b/>
        <vertAlign val="superscript"/>
        <sz val="11"/>
        <color indexed="9"/>
        <rFont val="Trebuchet MS"/>
        <family val="2"/>
      </rPr>
      <t xml:space="preserve">6
</t>
    </r>
  </si>
  <si>
    <t>Uso actual</t>
  </si>
  <si>
    <r>
      <t>5. Resultados CO</t>
    </r>
    <r>
      <rPr>
        <b/>
        <vertAlign val="subscript"/>
        <sz val="12"/>
        <color theme="0"/>
        <rFont val="Trebuchet MS"/>
        <family val="2"/>
      </rPr>
      <t>2</t>
    </r>
  </si>
  <si>
    <r>
      <t xml:space="preserve">                                                                                        CALCULADORA DE ABSORCIONES EX ANTE DE CO</t>
    </r>
    <r>
      <rPr>
        <b/>
        <vertAlign val="subscript"/>
        <sz val="14"/>
        <color theme="0"/>
        <rFont val="Trebuchet MS"/>
        <family val="2"/>
      </rPr>
      <t>2</t>
    </r>
    <r>
      <rPr>
        <b/>
        <sz val="14"/>
        <color theme="0"/>
        <rFont val="Trebuchet MS"/>
        <family val="2"/>
      </rPr>
      <t xml:space="preserve"> DE LA CAPV (BIOMASA Y SUELO)
                                                                                                                           4. CÁLCULO DE ABSORCIONES</t>
    </r>
  </si>
  <si>
    <r>
      <t xml:space="preserve">                                                            </t>
    </r>
    <r>
      <rPr>
        <b/>
        <sz val="14"/>
        <color indexed="9"/>
        <rFont val="Trebuchet MS"/>
        <family val="2"/>
      </rPr>
      <t xml:space="preserve"> CALCULADORA DE ABSORCIONES EX ANTE DE CO</t>
    </r>
    <r>
      <rPr>
        <b/>
        <vertAlign val="subscript"/>
        <sz val="14"/>
        <color indexed="9"/>
        <rFont val="Trebuchet MS"/>
        <family val="2"/>
      </rPr>
      <t>2</t>
    </r>
    <r>
      <rPr>
        <b/>
        <sz val="14"/>
        <color indexed="9"/>
        <rFont val="Trebuchet MS"/>
        <family val="2"/>
      </rPr>
      <t xml:space="preserve"> DE LA CAPV (BIOMASA Y SUELO)</t>
    </r>
    <r>
      <rPr>
        <b/>
        <sz val="14"/>
        <color theme="1"/>
        <rFont val="Trebuchet MS"/>
        <family val="2"/>
      </rPr>
      <t xml:space="preserve">
</t>
    </r>
    <r>
      <rPr>
        <b/>
        <sz val="14"/>
        <color theme="0"/>
        <rFont val="Trebuchet MS"/>
        <family val="2"/>
      </rPr>
      <t xml:space="preserve">                                                                                                 2. DATOS GENERALES DEL PROYECTO</t>
    </r>
  </si>
  <si>
    <t>Ihobe</t>
  </si>
  <si>
    <t>12345678-Z</t>
  </si>
  <si>
    <t/>
  </si>
  <si>
    <r>
      <t>SOC</t>
    </r>
    <r>
      <rPr>
        <b/>
        <vertAlign val="subscript"/>
        <sz val="12"/>
        <rFont val="Trebuchet MS"/>
        <family val="2"/>
      </rPr>
      <t xml:space="preserve">F-A </t>
    </r>
    <r>
      <rPr>
        <b/>
        <sz val="12"/>
        <rFont val="Trebuchet MS"/>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</si>
</sst>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 #,##0.00\ _€_-;\-* #,##0.00\ _€_-;_-* &quot;-&quot;??\ _€_-;_-@_-"/>
    <numFmt numFmtId="165" formatCode="0.000"/>
    <numFmt numFmtId="166" formatCode="#,##0.000"/>
    <numFmt numFmtId="167" formatCode="0.0"/>
    <numFmt numFmtId="168" formatCode="0.00000"/>
    <numFmt numFmtId="169" formatCode="0.00\ &quot;%&quot;"/>
    <numFmt numFmtId="170" formatCode="0.00\ &quot;m3/ha&quot;"/>
    <numFmt numFmtId="171" formatCode="0.00\ &quot;t MS/m3&quot;"/>
    <numFmt numFmtId="172" formatCode="0.00\ &quot;t C/t MS&quot;"/>
    <numFmt numFmtId="173" formatCode="0.00\ &quot;t aérea/t fuste&quot;"/>
    <numFmt numFmtId="174" formatCode="0.00\ &quot;t C/ha&quot;"/>
    <numFmt numFmtId="175" formatCode="0.00\ &quot;t CO2&quot;"/>
    <numFmt numFmtId="176" formatCode="0\ &quot;t CO2&quot;"/>
    <numFmt numFmtId="177" formatCode="0.00\ &quot;(g/cm3 o t/m3)&quot;"/>
    <numFmt numFmtId="178" formatCode="0.0\ &quot;t CO2&quot;"/>
    <numFmt numFmtId="179" formatCode="0.00\ &quot;ha&quot;"/>
    <numFmt numFmtId="180" formatCode="0.00\ &quot;t MS/ha&quot;"/>
    <numFmt numFmtId="181" formatCode="#,##0&quot; %&quot;"/>
  </numFmts>
  <fonts count="213">
    <font>
      <sz val="11"/>
      <color theme="1"/>
      <name val="Calibri"/>
      <family val="2"/>
      <scheme val="minor"/>
    </font>
    <font>
      <sz val="11"/>
      <color indexed="8"/>
      <name val="Calibri"/>
      <family val="2"/>
    </font>
    <font>
      <sz val="11"/>
      <color indexed="9"/>
      <name val="Calibri"/>
      <family val="2"/>
    </font>
    <font>
      <sz val="10"/>
      <name val="Arial"/>
      <family val="2"/>
    </font>
    <font>
      <b/>
      <sz val="11"/>
      <color indexed="8"/>
      <name val="Calibri"/>
      <family val="2"/>
    </font>
    <font>
      <b/>
      <sz val="10"/>
      <name val="Arial"/>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name val="Arial Narrow"/>
      <family val="2"/>
    </font>
    <font>
      <sz val="11"/>
      <name val="Arial Narrow"/>
      <family val="2"/>
    </font>
    <font>
      <vertAlign val="subscript"/>
      <sz val="11"/>
      <name val="Arial Narrow"/>
      <family val="2"/>
    </font>
    <font>
      <i/>
      <sz val="11"/>
      <name val="Arial Narrow"/>
      <family val="2"/>
    </font>
    <font>
      <sz val="8"/>
      <name val="Calibri"/>
      <family val="2"/>
    </font>
    <font>
      <u/>
      <sz val="11"/>
      <color indexed="12"/>
      <name val="Calibri"/>
      <family val="2"/>
    </font>
    <font>
      <b/>
      <sz val="11"/>
      <color indexed="9"/>
      <name val="Arial Narrow"/>
      <family val="2"/>
    </font>
    <font>
      <sz val="10"/>
      <name val="Arial Narrow"/>
      <family val="2"/>
    </font>
    <font>
      <b/>
      <vertAlign val="subscript"/>
      <sz val="11"/>
      <color indexed="9"/>
      <name val="Arial Narrow"/>
      <family val="2"/>
    </font>
    <font>
      <sz val="11"/>
      <color indexed="8"/>
      <name val="Arial Narrow"/>
      <family val="2"/>
    </font>
    <font>
      <b/>
      <vertAlign val="subscript"/>
      <sz val="10"/>
      <color indexed="9"/>
      <name val="Arial Narrow"/>
      <family val="2"/>
    </font>
    <font>
      <b/>
      <sz val="10"/>
      <color indexed="9"/>
      <name val="Arial Narrow"/>
      <family val="2"/>
    </font>
    <font>
      <b/>
      <sz val="11"/>
      <color indexed="8"/>
      <name val="Arial Narrow"/>
      <family val="2"/>
    </font>
    <font>
      <sz val="10"/>
      <color indexed="8"/>
      <name val="Arial Narrow"/>
      <family val="2"/>
    </font>
    <font>
      <sz val="9"/>
      <color indexed="8"/>
      <name val="Arial Narrow"/>
      <family val="2"/>
    </font>
    <font>
      <sz val="11"/>
      <color indexed="53"/>
      <name val="Arial Narrow"/>
      <family val="2"/>
    </font>
    <font>
      <sz val="11"/>
      <color indexed="10"/>
      <name val="Arial Narrow"/>
      <family val="2"/>
    </font>
    <font>
      <sz val="11"/>
      <color indexed="17"/>
      <name val="Arial Narrow"/>
      <family val="2"/>
    </font>
    <font>
      <sz val="11"/>
      <color theme="1"/>
      <name val="Calibri"/>
      <family val="2"/>
      <scheme val="minor"/>
    </font>
    <font>
      <b/>
      <sz val="11"/>
      <color theme="1"/>
      <name val="Calibri"/>
      <family val="2"/>
      <scheme val="minor"/>
    </font>
    <font>
      <b/>
      <vertAlign val="subscript"/>
      <sz val="11"/>
      <color theme="1"/>
      <name val="Calibri"/>
      <family val="2"/>
      <scheme val="minor"/>
    </font>
    <font>
      <b/>
      <sz val="14"/>
      <name val="Calibri"/>
      <family val="2"/>
      <scheme val="minor"/>
    </font>
    <font>
      <sz val="11"/>
      <name val="Calibri"/>
      <family val="2"/>
      <scheme val="minor"/>
    </font>
    <font>
      <sz val="12"/>
      <name val="Calibri"/>
      <family val="2"/>
      <scheme val="minor"/>
    </font>
    <font>
      <b/>
      <sz val="11"/>
      <name val="Calibri"/>
      <family val="2"/>
      <scheme val="minor"/>
    </font>
    <font>
      <b/>
      <sz val="11"/>
      <color indexed="8"/>
      <name val="Calibri"/>
      <family val="2"/>
      <scheme val="minor"/>
    </font>
    <font>
      <b/>
      <vertAlign val="subscript"/>
      <sz val="11"/>
      <color indexed="8"/>
      <name val="Calibri"/>
      <family val="2"/>
      <scheme val="minor"/>
    </font>
    <font>
      <b/>
      <vertAlign val="superscript"/>
      <sz val="11"/>
      <color indexed="8"/>
      <name val="Calibri"/>
      <family val="2"/>
      <scheme val="minor"/>
    </font>
    <font>
      <sz val="11"/>
      <color indexed="10"/>
      <name val="Calibri"/>
      <family val="2"/>
      <scheme val="minor"/>
    </font>
    <font>
      <b/>
      <sz val="13"/>
      <color indexed="8"/>
      <name val="Calibri"/>
      <family val="2"/>
      <scheme val="minor"/>
    </font>
    <font>
      <sz val="11"/>
      <color rgb="FFFF0000"/>
      <name val="Calibri"/>
      <family val="2"/>
      <scheme val="minor"/>
    </font>
    <font>
      <b/>
      <sz val="8"/>
      <name val="Arial"/>
      <family val="2"/>
    </font>
    <font>
      <b/>
      <sz val="8"/>
      <color indexed="16"/>
      <name val="Arial"/>
      <family val="2"/>
    </font>
    <font>
      <b/>
      <sz val="14"/>
      <color theme="1"/>
      <name val="Calibri"/>
      <family val="2"/>
      <scheme val="minor"/>
    </font>
    <font>
      <b/>
      <vertAlign val="subscript"/>
      <sz val="14"/>
      <name val="Calibri"/>
      <family val="2"/>
      <scheme val="minor"/>
    </font>
    <font>
      <b/>
      <sz val="11"/>
      <color rgb="FFFF0000"/>
      <name val="Calibri"/>
      <family val="2"/>
      <scheme val="minor"/>
    </font>
    <font>
      <b/>
      <vertAlign val="superscript"/>
      <sz val="11"/>
      <color theme="1"/>
      <name val="Calibri"/>
      <family val="2"/>
      <scheme val="minor"/>
    </font>
    <font>
      <sz val="10"/>
      <color theme="1"/>
      <name val="Times New Roman"/>
      <family val="1"/>
    </font>
    <font>
      <b/>
      <sz val="11"/>
      <color rgb="FF000000"/>
      <name val="Calibri"/>
      <family val="2"/>
    </font>
    <font>
      <sz val="11"/>
      <color rgb="FF000000"/>
      <name val="Calibri"/>
      <family val="2"/>
    </font>
    <font>
      <b/>
      <sz val="10"/>
      <color indexed="8"/>
      <name val="Arial"/>
      <family val="2"/>
    </font>
    <font>
      <b/>
      <vertAlign val="subscript"/>
      <sz val="11"/>
      <name val="Calibri"/>
      <family val="2"/>
      <scheme val="minor"/>
    </font>
    <font>
      <b/>
      <vertAlign val="superscript"/>
      <sz val="11"/>
      <name val="Calibri"/>
      <family val="2"/>
      <scheme val="minor"/>
    </font>
    <font>
      <b/>
      <vertAlign val="subscript"/>
      <sz val="10"/>
      <name val="Calibri"/>
      <family val="2"/>
      <scheme val="minor"/>
    </font>
    <font>
      <b/>
      <u/>
      <sz val="11"/>
      <color indexed="12"/>
      <name val="Calibri"/>
      <family val="2"/>
    </font>
    <font>
      <b/>
      <sz val="8"/>
      <color rgb="FFFFFFFF"/>
      <name val="Arial"/>
      <family val="2"/>
    </font>
    <font>
      <sz val="11"/>
      <color theme="0"/>
      <name val="Calibri"/>
      <family val="2"/>
    </font>
    <font>
      <vertAlign val="subscript"/>
      <sz val="11"/>
      <color theme="0"/>
      <name val="Arial Narrow"/>
      <family val="2"/>
    </font>
    <font>
      <sz val="11"/>
      <color theme="0"/>
      <name val="Arial Narrow"/>
      <family val="2"/>
    </font>
    <font>
      <i/>
      <sz val="11"/>
      <color rgb="FFFF0000"/>
      <name val="Arial Narrow"/>
      <family val="2"/>
    </font>
    <font>
      <i/>
      <sz val="8"/>
      <color indexed="60"/>
      <name val="Arial"/>
      <family val="2"/>
    </font>
    <font>
      <i/>
      <sz val="11"/>
      <color theme="9" tint="-0.499984740745262"/>
      <name val="Arial Narrow"/>
      <family val="2"/>
    </font>
    <font>
      <b/>
      <i/>
      <sz val="11"/>
      <color theme="9" tint="-0.499984740745262"/>
      <name val="Arial Narrow"/>
      <family val="2"/>
    </font>
    <font>
      <sz val="8"/>
      <color indexed="60"/>
      <name val="Arial"/>
      <family val="2"/>
    </font>
    <font>
      <b/>
      <sz val="10"/>
      <name val="Arial Narrow"/>
      <family val="2"/>
    </font>
    <font>
      <i/>
      <sz val="10"/>
      <name val="Calibri"/>
      <family val="2"/>
    </font>
    <font>
      <i/>
      <sz val="8"/>
      <name val="Arial"/>
      <family val="2"/>
    </font>
    <font>
      <i/>
      <sz val="8"/>
      <color indexed="8"/>
      <name val="Arial"/>
      <family val="2"/>
    </font>
    <font>
      <b/>
      <sz val="11"/>
      <color theme="9" tint="-0.499984740745262"/>
      <name val="Calibri"/>
      <family val="2"/>
      <scheme val="minor"/>
    </font>
    <font>
      <b/>
      <sz val="12"/>
      <color rgb="FFDDD9C4"/>
      <name val="Trebuchet MS"/>
      <family val="2"/>
    </font>
    <font>
      <b/>
      <sz val="12"/>
      <color theme="0"/>
      <name val="Trebuchet MS"/>
      <family val="2"/>
    </font>
    <font>
      <b/>
      <sz val="12"/>
      <color theme="1"/>
      <name val="Trebuchet MS"/>
      <family val="2"/>
    </font>
    <font>
      <sz val="12"/>
      <color theme="1"/>
      <name val="Trebuchet MS"/>
      <family val="2"/>
    </font>
    <font>
      <b/>
      <sz val="12"/>
      <color rgb="FF002060"/>
      <name val="Trebuchet MS"/>
      <family val="2"/>
    </font>
    <font>
      <sz val="16"/>
      <color indexed="8"/>
      <name val="Trebuchet MS"/>
      <family val="2"/>
    </font>
    <font>
      <sz val="11"/>
      <color theme="1"/>
      <name val="Trebuchet MS"/>
      <family val="2"/>
    </font>
    <font>
      <b/>
      <sz val="11"/>
      <color theme="1"/>
      <name val="Trebuchet MS"/>
      <family val="2"/>
    </font>
    <font>
      <b/>
      <sz val="14"/>
      <color indexed="9"/>
      <name val="Trebuchet MS"/>
      <family val="2"/>
    </font>
    <font>
      <b/>
      <vertAlign val="subscript"/>
      <sz val="14"/>
      <color indexed="9"/>
      <name val="Trebuchet MS"/>
      <family val="2"/>
    </font>
    <font>
      <b/>
      <sz val="11"/>
      <color indexed="9"/>
      <name val="Trebuchet MS"/>
      <family val="2"/>
    </font>
    <font>
      <b/>
      <sz val="12"/>
      <name val="Trebuchet MS"/>
      <family val="2"/>
    </font>
    <font>
      <b/>
      <sz val="11"/>
      <color rgb="FFFF0000"/>
      <name val="Trebuchet MS"/>
      <family val="2"/>
    </font>
    <font>
      <b/>
      <sz val="11"/>
      <color indexed="8"/>
      <name val="Trebuchet MS"/>
      <family val="2"/>
    </font>
    <font>
      <b/>
      <sz val="14"/>
      <name val="Trebuchet MS"/>
      <family val="2"/>
    </font>
    <font>
      <sz val="16"/>
      <color rgb="FFFF0000"/>
      <name val="Trebuchet MS"/>
      <family val="2"/>
    </font>
    <font>
      <b/>
      <u/>
      <sz val="14"/>
      <name val="Trebuchet MS"/>
      <family val="2"/>
    </font>
    <font>
      <sz val="12"/>
      <color indexed="8"/>
      <name val="Trebuchet MS"/>
      <family val="2"/>
    </font>
    <font>
      <b/>
      <sz val="12"/>
      <color indexed="8"/>
      <name val="Trebuchet MS"/>
      <family val="2"/>
    </font>
    <font>
      <u/>
      <sz val="11"/>
      <color indexed="12"/>
      <name val="Trebuchet MS"/>
      <family val="2"/>
    </font>
    <font>
      <b/>
      <vertAlign val="subscript"/>
      <sz val="12"/>
      <color theme="1"/>
      <name val="Trebuchet MS"/>
      <family val="2"/>
    </font>
    <font>
      <sz val="11"/>
      <color indexed="8"/>
      <name val="Trebuchet MS"/>
      <family val="2"/>
    </font>
    <font>
      <b/>
      <sz val="14"/>
      <color indexed="17"/>
      <name val="Trebuchet MS"/>
      <family val="2"/>
    </font>
    <font>
      <sz val="14"/>
      <color indexed="8"/>
      <name val="Trebuchet MS"/>
      <family val="2"/>
    </font>
    <font>
      <b/>
      <sz val="16"/>
      <color indexed="17"/>
      <name val="Trebuchet MS"/>
      <family val="2"/>
    </font>
    <font>
      <b/>
      <i/>
      <sz val="16"/>
      <name val="Trebuchet MS"/>
      <family val="2"/>
    </font>
    <font>
      <b/>
      <sz val="16"/>
      <color indexed="8"/>
      <name val="Trebuchet MS"/>
      <family val="2"/>
    </font>
    <font>
      <b/>
      <sz val="16"/>
      <name val="Trebuchet MS"/>
      <family val="2"/>
    </font>
    <font>
      <b/>
      <sz val="16"/>
      <color theme="0" tint="-0.499984740745262"/>
      <name val="Trebuchet MS"/>
      <family val="2"/>
    </font>
    <font>
      <sz val="16"/>
      <color indexed="23"/>
      <name val="Trebuchet MS"/>
      <family val="2"/>
    </font>
    <font>
      <b/>
      <sz val="14"/>
      <color theme="1"/>
      <name val="Trebuchet MS"/>
      <family val="2"/>
    </font>
    <font>
      <b/>
      <sz val="14"/>
      <color rgb="FFFF0000"/>
      <name val="Trebuchet MS"/>
      <family val="2"/>
    </font>
    <font>
      <b/>
      <sz val="14"/>
      <color theme="0"/>
      <name val="Trebuchet MS"/>
      <family val="2"/>
    </font>
    <font>
      <sz val="12"/>
      <name val="Trebuchet MS"/>
      <family val="2"/>
    </font>
    <font>
      <sz val="10"/>
      <name val="Trebuchet MS"/>
      <family val="2"/>
    </font>
    <font>
      <b/>
      <sz val="10"/>
      <name val="Trebuchet MS"/>
      <family val="2"/>
    </font>
    <font>
      <b/>
      <sz val="10"/>
      <color rgb="FFFF0000"/>
      <name val="Trebuchet MS"/>
      <family val="2"/>
    </font>
    <font>
      <sz val="11"/>
      <color rgb="FFFF0000"/>
      <name val="Trebuchet MS"/>
      <family val="2"/>
    </font>
    <font>
      <sz val="11"/>
      <name val="Trebuchet MS"/>
      <family val="2"/>
    </font>
    <font>
      <b/>
      <sz val="16"/>
      <color theme="0"/>
      <name val="Trebuchet MS"/>
      <family val="2"/>
    </font>
    <font>
      <b/>
      <sz val="11"/>
      <name val="Trebuchet MS"/>
      <family val="2"/>
    </font>
    <font>
      <sz val="12"/>
      <color rgb="FFFF0000"/>
      <name val="Trebuchet MS"/>
      <family val="2"/>
    </font>
    <font>
      <b/>
      <vertAlign val="subscript"/>
      <sz val="12"/>
      <name val="Trebuchet MS"/>
      <family val="2"/>
    </font>
    <font>
      <b/>
      <sz val="12"/>
      <color indexed="9"/>
      <name val="Trebuchet MS"/>
      <family val="2"/>
    </font>
    <font>
      <sz val="11"/>
      <color indexed="10"/>
      <name val="Trebuchet MS"/>
      <family val="2"/>
    </font>
    <font>
      <b/>
      <sz val="13"/>
      <color indexed="8"/>
      <name val="Trebuchet MS"/>
      <family val="2"/>
    </font>
    <font>
      <b/>
      <vertAlign val="superscript"/>
      <sz val="12"/>
      <color indexed="9"/>
      <name val="Trebuchet MS"/>
      <family val="2"/>
    </font>
    <font>
      <b/>
      <sz val="11"/>
      <color theme="0"/>
      <name val="Calibri"/>
      <family val="2"/>
      <scheme val="minor"/>
    </font>
    <font>
      <b/>
      <sz val="10"/>
      <color theme="0"/>
      <name val="Trebuchet MS"/>
      <family val="2"/>
    </font>
    <font>
      <sz val="11"/>
      <color rgb="FFCCFFCC"/>
      <name val="Arial Narrow"/>
      <family val="2"/>
    </font>
    <font>
      <b/>
      <vertAlign val="subscript"/>
      <sz val="11"/>
      <color rgb="FFCCFFCC"/>
      <name val="Arial Narrow"/>
      <family val="2"/>
    </font>
    <font>
      <b/>
      <sz val="11"/>
      <color rgb="FFCCFFCC"/>
      <name val="Arial Narrow"/>
      <family val="2"/>
    </font>
    <font>
      <sz val="10"/>
      <color rgb="FFCCFFCC"/>
      <name val="Arial Narrow"/>
      <family val="2"/>
    </font>
    <font>
      <sz val="11"/>
      <color rgb="FF99FFCC"/>
      <name val="Arial Narrow"/>
      <family val="2"/>
    </font>
    <font>
      <i/>
      <sz val="11"/>
      <color rgb="FFCCFFCC"/>
      <name val="Arial Narrow"/>
      <family val="2"/>
    </font>
    <font>
      <sz val="12"/>
      <color rgb="FFDDD9C4"/>
      <name val="Trebuchet MS"/>
      <family val="2"/>
    </font>
    <font>
      <b/>
      <sz val="14"/>
      <color rgb="FF002060"/>
      <name val="Trebuchet MS"/>
      <family val="2"/>
    </font>
    <font>
      <b/>
      <vertAlign val="subscript"/>
      <sz val="11"/>
      <color theme="1"/>
      <name val="Trebuchet MS"/>
      <family val="2"/>
    </font>
    <font>
      <b/>
      <vertAlign val="subscript"/>
      <sz val="14"/>
      <color rgb="FFFFFFFF"/>
      <name val="Trebuchet MS"/>
      <family val="2"/>
    </font>
    <font>
      <sz val="16"/>
      <name val="Trebuchet MS"/>
      <family val="2"/>
    </font>
    <font>
      <b/>
      <sz val="16"/>
      <color indexed="57"/>
      <name val="Trebuchet MS"/>
      <family val="2"/>
    </font>
    <font>
      <b/>
      <sz val="14"/>
      <color indexed="57"/>
      <name val="Trebuchet MS"/>
      <family val="2"/>
    </font>
    <font>
      <b/>
      <vertAlign val="subscript"/>
      <sz val="11"/>
      <color indexed="9"/>
      <name val="Trebuchet MS"/>
      <family val="2"/>
    </font>
    <font>
      <b/>
      <sz val="16"/>
      <color indexed="9"/>
      <name val="Trebuchet MS"/>
      <family val="2"/>
    </font>
    <font>
      <b/>
      <vertAlign val="subscript"/>
      <sz val="11"/>
      <name val="Trebuchet MS"/>
      <family val="2"/>
    </font>
    <font>
      <b/>
      <sz val="11"/>
      <color theme="9" tint="-0.249977111117893"/>
      <name val="Calibri"/>
      <family val="2"/>
      <scheme val="minor"/>
    </font>
    <font>
      <b/>
      <i/>
      <sz val="14"/>
      <color indexed="9"/>
      <name val="Trebuchet MS"/>
      <family val="2"/>
    </font>
    <font>
      <b/>
      <i/>
      <sz val="12"/>
      <color theme="1"/>
      <name val="Trebuchet MS"/>
      <family val="2"/>
    </font>
    <font>
      <b/>
      <vertAlign val="subscript"/>
      <sz val="12"/>
      <color indexed="9"/>
      <name val="Trebuchet MS"/>
      <family val="2"/>
    </font>
    <font>
      <b/>
      <sz val="11"/>
      <color rgb="FFCCFFFF"/>
      <name val="Trebuchet MS"/>
      <family val="2"/>
    </font>
    <font>
      <b/>
      <sz val="11"/>
      <color rgb="FFDDD9C4"/>
      <name val="Trebuchet MS"/>
      <family val="2"/>
    </font>
    <font>
      <b/>
      <sz val="11"/>
      <color theme="9" tint="-0.249977111117893"/>
      <name val="Trebuchet MS"/>
      <family val="2"/>
    </font>
    <font>
      <b/>
      <sz val="12"/>
      <color rgb="FF339966"/>
      <name val="Trebuchet MS"/>
      <family val="2"/>
    </font>
    <font>
      <b/>
      <vertAlign val="superscript"/>
      <sz val="11"/>
      <color indexed="9"/>
      <name val="Trebuchet MS"/>
      <family val="2"/>
    </font>
    <font>
      <b/>
      <i/>
      <sz val="11"/>
      <color indexed="8"/>
      <name val="Trebuchet MS"/>
      <family val="2"/>
    </font>
    <font>
      <sz val="8"/>
      <color indexed="8"/>
      <name val="Arial Narrow"/>
      <family val="2"/>
    </font>
    <font>
      <sz val="11"/>
      <color rgb="FFFF0000"/>
      <name val="Arial Narrow"/>
      <family val="2"/>
    </font>
    <font>
      <b/>
      <sz val="13"/>
      <color indexed="9"/>
      <name val="Trebuchet MS"/>
      <family val="2"/>
    </font>
    <font>
      <b/>
      <vertAlign val="superscript"/>
      <sz val="13"/>
      <color indexed="9"/>
      <name val="Trebuchet MS"/>
      <family val="2"/>
    </font>
    <font>
      <b/>
      <sz val="10"/>
      <color rgb="FFFF0000"/>
      <name val="Arial"/>
      <family val="2"/>
    </font>
    <font>
      <b/>
      <vertAlign val="superscript"/>
      <sz val="12"/>
      <name val="Trebuchet MS"/>
      <family val="2"/>
    </font>
    <font>
      <b/>
      <vertAlign val="superscript"/>
      <sz val="12"/>
      <color theme="0"/>
      <name val="Trebuchet MS"/>
      <family val="2"/>
    </font>
    <font>
      <b/>
      <sz val="14"/>
      <color rgb="FF339966"/>
      <name val="Trebuchet MS"/>
      <family val="2"/>
    </font>
    <font>
      <sz val="11"/>
      <color rgb="FFDDD9C4"/>
      <name val="Trebuchet MS"/>
      <family val="2"/>
    </font>
    <font>
      <b/>
      <sz val="11"/>
      <color rgb="FF008000"/>
      <name val="Trebuchet MS"/>
      <family val="2"/>
    </font>
    <font>
      <b/>
      <sz val="9"/>
      <color rgb="FFFF0000"/>
      <name val="Trebuchet MS"/>
      <family val="2"/>
    </font>
    <font>
      <b/>
      <sz val="13"/>
      <color rgb="FF008000"/>
      <name val="Trebuchet MS"/>
      <family val="2"/>
    </font>
    <font>
      <b/>
      <vertAlign val="subscript"/>
      <sz val="13"/>
      <color rgb="FF008000"/>
      <name val="Trebuchet MS"/>
      <family val="2"/>
    </font>
    <font>
      <vertAlign val="subscript"/>
      <sz val="12"/>
      <color theme="1"/>
      <name val="Trebuchet MS"/>
      <family val="2"/>
    </font>
    <font>
      <sz val="14"/>
      <color rgb="FFFF0000"/>
      <name val="Trebuchet MS"/>
      <family val="2"/>
    </font>
    <font>
      <sz val="12"/>
      <color rgb="FFFF0000"/>
      <name val="Calibri"/>
      <family val="2"/>
    </font>
    <font>
      <b/>
      <sz val="12.1"/>
      <color rgb="FFDDD9C4"/>
      <name val="Arial Unicode MS"/>
      <family val="2"/>
    </font>
    <font>
      <b/>
      <sz val="10"/>
      <color theme="1" tint="0.34998626667073579"/>
      <name val="Trebuchet MS"/>
      <family val="2"/>
    </font>
    <font>
      <u/>
      <sz val="12"/>
      <color indexed="12"/>
      <name val="Trebuchet MS"/>
      <family val="2"/>
    </font>
    <font>
      <b/>
      <sz val="12"/>
      <color rgb="FF000000"/>
      <name val="Calibri"/>
      <family val="2"/>
    </font>
    <font>
      <i/>
      <sz val="11"/>
      <color indexed="60"/>
      <name val="Arial"/>
      <family val="2"/>
    </font>
    <font>
      <b/>
      <sz val="14"/>
      <color theme="1" tint="0.249977111117893"/>
      <name val="Trebuchet MS"/>
      <family val="2"/>
    </font>
    <font>
      <b/>
      <sz val="12"/>
      <color theme="1" tint="0.249977111117893"/>
      <name val="Trebuchet MS"/>
      <family val="2"/>
    </font>
    <font>
      <sz val="16"/>
      <color rgb="FFDDD9C4"/>
      <name val="Trebuchet MS"/>
      <family val="2"/>
    </font>
    <font>
      <b/>
      <sz val="13"/>
      <color theme="1" tint="0.14999847407452621"/>
      <name val="Trebuchet MS"/>
      <family val="2"/>
    </font>
    <font>
      <b/>
      <sz val="14"/>
      <color theme="1" tint="0.34998626667073579"/>
      <name val="Trebuchet MS"/>
      <family val="2"/>
    </font>
    <font>
      <sz val="12"/>
      <color indexed="12"/>
      <name val="Trebuchet MS"/>
      <family val="2"/>
    </font>
    <font>
      <u/>
      <sz val="12"/>
      <color rgb="FF0000FF"/>
      <name val="Trebuchet MS"/>
      <family val="2"/>
    </font>
    <font>
      <b/>
      <u/>
      <sz val="16"/>
      <color indexed="8"/>
      <name val="Trebuchet MS"/>
      <family val="2"/>
    </font>
    <font>
      <b/>
      <sz val="13.5"/>
      <color indexed="9"/>
      <name val="Trebuchet MS"/>
      <family val="2"/>
    </font>
    <font>
      <b/>
      <u/>
      <sz val="16"/>
      <name val="Trebuchet MS"/>
      <family val="2"/>
    </font>
    <font>
      <b/>
      <u/>
      <sz val="12"/>
      <color rgb="FFFF0000"/>
      <name val="Trebuchet MS"/>
      <family val="2"/>
    </font>
    <font>
      <b/>
      <sz val="12"/>
      <color rgb="FFFF0000"/>
      <name val="Trebuchet MS"/>
      <family val="2"/>
    </font>
    <font>
      <b/>
      <sz val="18"/>
      <name val="Trebuchet MS"/>
      <family val="2"/>
    </font>
    <font>
      <b/>
      <sz val="13"/>
      <color rgb="FF002060"/>
      <name val="Trebuchet MS"/>
      <family val="2"/>
    </font>
    <font>
      <b/>
      <sz val="13"/>
      <color theme="0"/>
      <name val="Trebuchet MS"/>
      <family val="2"/>
    </font>
    <font>
      <b/>
      <vertAlign val="subscript"/>
      <sz val="13"/>
      <color indexed="9"/>
      <name val="Trebuchet MS"/>
      <family val="2"/>
    </font>
    <font>
      <b/>
      <sz val="13"/>
      <color theme="1"/>
      <name val="Trebuchet MS"/>
      <family val="2"/>
    </font>
    <font>
      <b/>
      <i/>
      <sz val="13"/>
      <color rgb="FFFFFFFF"/>
      <name val="Trebuchet MS"/>
      <family val="2"/>
    </font>
    <font>
      <b/>
      <vertAlign val="subscript"/>
      <sz val="14"/>
      <color theme="0"/>
      <name val="Trebuchet MS"/>
      <family val="2"/>
    </font>
    <font>
      <b/>
      <sz val="14"/>
      <color rgb="FFFFFFFF"/>
      <name val="Trebuchet MS"/>
      <family val="2"/>
    </font>
    <font>
      <b/>
      <i/>
      <sz val="12"/>
      <name val="Trebuchet MS"/>
      <family val="2"/>
    </font>
    <font>
      <b/>
      <vertAlign val="subscript"/>
      <sz val="12"/>
      <color theme="0"/>
      <name val="Trebuchet MS"/>
      <family val="2"/>
    </font>
    <font>
      <b/>
      <vertAlign val="superscript"/>
      <sz val="11"/>
      <name val="Trebuchet MS"/>
      <family val="2"/>
    </font>
    <font>
      <b/>
      <i/>
      <sz val="11"/>
      <color theme="1"/>
      <name val="Trebuchet MS"/>
      <family val="2"/>
    </font>
    <font>
      <b/>
      <i/>
      <sz val="11"/>
      <name val="Trebuchet MS"/>
      <family val="2"/>
    </font>
    <font>
      <u/>
      <sz val="12"/>
      <color indexed="12"/>
      <name val="Calibri"/>
      <family val="2"/>
    </font>
    <font>
      <b/>
      <sz val="12"/>
      <color indexed="8"/>
      <name val="Arial Narrow"/>
      <family val="2"/>
    </font>
    <font>
      <sz val="12"/>
      <color indexed="8"/>
      <name val="Arial Narrow"/>
      <family val="2"/>
    </font>
    <font>
      <i/>
      <sz val="12"/>
      <color indexed="8"/>
      <name val="Arial Narrow"/>
      <family val="2"/>
    </font>
    <font>
      <b/>
      <sz val="14"/>
      <color indexed="9"/>
      <name val="Arial Narrow"/>
      <family val="2"/>
    </font>
    <font>
      <b/>
      <sz val="13"/>
      <color indexed="9"/>
      <name val="Arial Narrow"/>
      <family val="2"/>
    </font>
    <font>
      <b/>
      <vertAlign val="subscript"/>
      <sz val="13"/>
      <color indexed="9"/>
      <name val="Arial Narrow"/>
      <family val="2"/>
    </font>
    <font>
      <sz val="13"/>
      <color theme="1"/>
      <name val="Calibri"/>
      <family val="2"/>
      <scheme val="minor"/>
    </font>
    <font>
      <b/>
      <sz val="12"/>
      <color indexed="9"/>
      <name val="Arial Narrow"/>
      <family val="2"/>
    </font>
    <font>
      <b/>
      <vertAlign val="superscript"/>
      <sz val="11"/>
      <color rgb="FFFFFFFF"/>
      <name val="Trebuchet MS"/>
      <family val="2"/>
    </font>
    <font>
      <b/>
      <vertAlign val="superscript"/>
      <sz val="14"/>
      <name val="Trebuchet MS"/>
      <family val="2"/>
    </font>
    <font>
      <b/>
      <sz val="14"/>
      <color rgb="FF0070C0"/>
      <name val="Trebuchet MS"/>
      <family val="2"/>
    </font>
    <font>
      <sz val="10"/>
      <color rgb="FFFF0000"/>
      <name val="Trebuchet MS"/>
      <family val="2"/>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27"/>
        <bgColor indexed="64"/>
      </patternFill>
    </fill>
    <fill>
      <patternFill patternType="solid">
        <fgColor indexed="60"/>
        <bgColor indexed="64"/>
      </patternFill>
    </fill>
    <fill>
      <patternFill patternType="solid">
        <fgColor indexed="10"/>
        <bgColor indexed="64"/>
      </patternFill>
    </fill>
    <fill>
      <patternFill patternType="solid">
        <fgColor indexed="51"/>
        <bgColor indexed="64"/>
      </patternFill>
    </fill>
    <fill>
      <patternFill patternType="solid">
        <fgColor indexed="13"/>
        <bgColor indexed="64"/>
      </patternFill>
    </fill>
    <fill>
      <patternFill patternType="solid">
        <fgColor indexed="50"/>
        <bgColor indexed="64"/>
      </patternFill>
    </fill>
    <fill>
      <patternFill patternType="solid">
        <fgColor indexed="11"/>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indexed="57"/>
        <bgColor indexed="64"/>
      </patternFill>
    </fill>
    <fill>
      <patternFill patternType="solid">
        <fgColor rgb="FFFFFF00"/>
        <bgColor indexed="64"/>
      </patternFill>
    </fill>
    <fill>
      <patternFill patternType="solid">
        <fgColor theme="9" tint="0.39994506668294322"/>
        <bgColor indexed="64"/>
      </patternFill>
    </fill>
    <fill>
      <patternFill patternType="solid">
        <fgColor theme="0"/>
        <bgColor indexed="64"/>
      </patternFill>
    </fill>
    <fill>
      <patternFill patternType="solid">
        <fgColor theme="0" tint="-0.14999847407452621"/>
        <bgColor indexed="64"/>
      </patternFill>
    </fill>
    <fill>
      <patternFill patternType="solid">
        <fgColor rgb="FFFABF8F"/>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FFC000"/>
        <bgColor indexed="64"/>
      </patternFill>
    </fill>
    <fill>
      <patternFill patternType="solid">
        <fgColor rgb="FF339966"/>
        <bgColor indexed="64"/>
      </patternFill>
    </fill>
    <fill>
      <patternFill patternType="solid">
        <fgColor rgb="FFBFBFBF"/>
        <bgColor indexed="64"/>
      </patternFill>
    </fill>
    <fill>
      <patternFill patternType="solid">
        <fgColor rgb="FFCCFFFF"/>
        <bgColor indexed="64"/>
      </patternFill>
    </fill>
    <fill>
      <patternFill patternType="solid">
        <fgColor rgb="FF00B0F0"/>
        <bgColor indexed="64"/>
      </patternFill>
    </fill>
    <fill>
      <patternFill patternType="solid">
        <fgColor theme="9" tint="0.39997558519241921"/>
        <bgColor indexed="64"/>
      </patternFill>
    </fill>
    <fill>
      <patternFill patternType="solid">
        <fgColor rgb="FFDDD9C4"/>
        <bgColor indexed="64"/>
      </patternFill>
    </fill>
    <fill>
      <patternFill patternType="solid">
        <fgColor rgb="FF002060"/>
        <bgColor indexed="64"/>
      </patternFill>
    </fill>
    <fill>
      <patternFill patternType="solid">
        <fgColor theme="0" tint="-4.9989318521683403E-2"/>
        <bgColor indexed="64"/>
      </patternFill>
    </fill>
    <fill>
      <patternFill patternType="solid">
        <fgColor theme="0" tint="-0.24994659260841701"/>
        <bgColor indexed="64"/>
      </patternFill>
    </fill>
    <fill>
      <patternFill patternType="solid">
        <fgColor theme="9" tint="-0.249977111117893"/>
        <bgColor rgb="FF000000"/>
      </patternFill>
    </fill>
    <fill>
      <patternFill patternType="solid">
        <fgColor rgb="FFFFFFCC"/>
        <bgColor indexed="64"/>
      </patternFill>
    </fill>
    <fill>
      <patternFill patternType="solid">
        <fgColor rgb="FF0070C0"/>
        <bgColor indexed="64"/>
      </patternFill>
    </fill>
  </fills>
  <borders count="2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9"/>
      </left>
      <right style="thin">
        <color indexed="23"/>
      </right>
      <top style="thin">
        <color indexed="23"/>
      </top>
      <bottom style="thin">
        <color indexed="23"/>
      </bottom>
      <diagonal/>
    </border>
    <border>
      <left style="thin">
        <color indexed="9"/>
      </left>
      <right style="thin">
        <color indexed="9"/>
      </right>
      <top style="thin">
        <color indexed="23"/>
      </top>
      <bottom/>
      <diagonal/>
    </border>
    <border>
      <left style="thin">
        <color indexed="9"/>
      </left>
      <right style="thin">
        <color indexed="9"/>
      </right>
      <top style="thin">
        <color indexed="9"/>
      </top>
      <bottom style="thin">
        <color indexed="9"/>
      </bottom>
      <diagonal/>
    </border>
    <border>
      <left style="thin">
        <color indexed="9"/>
      </left>
      <right/>
      <top/>
      <bottom style="thin">
        <color indexed="9"/>
      </bottom>
      <diagonal/>
    </border>
    <border>
      <left style="thin">
        <color indexed="23"/>
      </left>
      <right/>
      <top/>
      <bottom style="thin">
        <color indexed="23"/>
      </bottom>
      <diagonal/>
    </border>
    <border>
      <left/>
      <right style="thin">
        <color indexed="23"/>
      </right>
      <top style="thin">
        <color indexed="23"/>
      </top>
      <bottom style="thin">
        <color indexed="23"/>
      </bottom>
      <diagonal/>
    </border>
    <border>
      <left/>
      <right style="thin">
        <color indexed="64"/>
      </right>
      <top/>
      <bottom/>
      <diagonal/>
    </border>
    <border>
      <left/>
      <right style="thin">
        <color indexed="9"/>
      </right>
      <top style="thin">
        <color indexed="9"/>
      </top>
      <bottom style="thin">
        <color indexed="9"/>
      </bottom>
      <diagonal/>
    </border>
    <border>
      <left/>
      <right style="thin">
        <color indexed="64"/>
      </right>
      <top/>
      <bottom style="thin">
        <color indexed="64"/>
      </bottom>
      <diagonal/>
    </border>
    <border>
      <left style="medium">
        <color indexed="57"/>
      </left>
      <right/>
      <top style="medium">
        <color indexed="57"/>
      </top>
      <bottom/>
      <diagonal/>
    </border>
    <border>
      <left style="medium">
        <color indexed="57"/>
      </left>
      <right/>
      <top/>
      <bottom/>
      <diagonal/>
    </border>
    <border>
      <left style="thin">
        <color indexed="9"/>
      </left>
      <right/>
      <top/>
      <bottom/>
      <diagonal/>
    </border>
    <border>
      <left/>
      <right style="thin">
        <color indexed="23"/>
      </right>
      <top/>
      <bottom style="thin">
        <color indexed="23"/>
      </bottom>
      <diagonal/>
    </border>
    <border>
      <left style="thin">
        <color indexed="9"/>
      </left>
      <right style="thin">
        <color indexed="9"/>
      </right>
      <top/>
      <bottom/>
      <diagonal/>
    </border>
    <border>
      <left style="medium">
        <color indexed="57"/>
      </left>
      <right/>
      <top/>
      <bottom style="medium">
        <color indexed="57"/>
      </bottom>
      <diagonal/>
    </border>
    <border>
      <left style="thin">
        <color indexed="23"/>
      </left>
      <right style="thin">
        <color indexed="64"/>
      </right>
      <top style="thin">
        <color indexed="23"/>
      </top>
      <bottom style="thin">
        <color indexed="64"/>
      </bottom>
      <diagonal/>
    </border>
    <border>
      <left/>
      <right/>
      <top style="thin">
        <color indexed="23"/>
      </top>
      <bottom style="thin">
        <color indexed="23"/>
      </bottom>
      <diagonal/>
    </border>
    <border>
      <left/>
      <right/>
      <top style="thin">
        <color indexed="64"/>
      </top>
      <bottom style="thin">
        <color indexed="64"/>
      </bottom>
      <diagonal/>
    </border>
    <border>
      <left/>
      <right/>
      <top/>
      <bottom style="thin">
        <color indexed="64"/>
      </bottom>
      <diagonal/>
    </border>
    <border>
      <left/>
      <right/>
      <top style="medium">
        <color indexed="57"/>
      </top>
      <bottom/>
      <diagonal/>
    </border>
    <border>
      <left/>
      <right style="medium">
        <color indexed="57"/>
      </right>
      <top style="medium">
        <color indexed="57"/>
      </top>
      <bottom/>
      <diagonal/>
    </border>
    <border>
      <left/>
      <right style="medium">
        <color indexed="57"/>
      </right>
      <top/>
      <bottom/>
      <diagonal/>
    </border>
    <border>
      <left/>
      <right/>
      <top/>
      <bottom style="medium">
        <color indexed="57"/>
      </bottom>
      <diagonal/>
    </border>
    <border>
      <left/>
      <right style="medium">
        <color indexed="57"/>
      </right>
      <top/>
      <bottom style="medium">
        <color indexed="57"/>
      </bottom>
      <diagonal/>
    </border>
    <border>
      <left/>
      <right style="thin">
        <color indexed="23"/>
      </right>
      <top/>
      <bottom/>
      <diagonal/>
    </border>
    <border>
      <left style="thin">
        <color indexed="30"/>
      </left>
      <right/>
      <top style="thin">
        <color indexed="30"/>
      </top>
      <bottom style="thin">
        <color indexed="30"/>
      </bottom>
      <diagonal/>
    </border>
    <border>
      <left/>
      <right/>
      <top style="thin">
        <color indexed="30"/>
      </top>
      <bottom style="thin">
        <color indexed="30"/>
      </bottom>
      <diagonal/>
    </border>
    <border>
      <left/>
      <right style="thin">
        <color indexed="30"/>
      </right>
      <top style="thin">
        <color indexed="30"/>
      </top>
      <bottom style="thin">
        <color indexed="30"/>
      </bottom>
      <diagonal/>
    </border>
    <border>
      <left style="thin">
        <color indexed="30"/>
      </left>
      <right/>
      <top/>
      <bottom/>
      <diagonal/>
    </border>
    <border>
      <left style="thin">
        <color indexed="30"/>
      </left>
      <right style="thin">
        <color indexed="30"/>
      </right>
      <top style="thin">
        <color indexed="30"/>
      </top>
      <bottom style="thin">
        <color indexed="3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DashDot">
        <color auto="1"/>
      </left>
      <right/>
      <top style="mediumDashDot">
        <color auto="1"/>
      </top>
      <bottom/>
      <diagonal/>
    </border>
    <border>
      <left/>
      <right/>
      <top style="mediumDashDot">
        <color auto="1"/>
      </top>
      <bottom/>
      <diagonal/>
    </border>
    <border>
      <left/>
      <right style="mediumDashDot">
        <color auto="1"/>
      </right>
      <top style="mediumDashDot">
        <color auto="1"/>
      </top>
      <bottom/>
      <diagonal/>
    </border>
    <border>
      <left style="mediumDashDot">
        <color auto="1"/>
      </left>
      <right/>
      <top/>
      <bottom/>
      <diagonal/>
    </border>
    <border>
      <left/>
      <right style="mediumDashDot">
        <color auto="1"/>
      </right>
      <top/>
      <bottom/>
      <diagonal/>
    </border>
    <border>
      <left style="mediumDashDot">
        <color auto="1"/>
      </left>
      <right/>
      <top/>
      <bottom style="mediumDashDot">
        <color auto="1"/>
      </bottom>
      <diagonal/>
    </border>
    <border>
      <left/>
      <right/>
      <top/>
      <bottom style="mediumDashDot">
        <color auto="1"/>
      </bottom>
      <diagonal/>
    </border>
    <border>
      <left/>
      <right style="mediumDashDot">
        <color auto="1"/>
      </right>
      <top/>
      <bottom style="mediumDashDot">
        <color auto="1"/>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diagonal/>
    </border>
    <border>
      <left style="mediumDashDot">
        <color auto="1"/>
      </left>
      <right/>
      <top style="mediumDashDot">
        <color auto="1"/>
      </top>
      <bottom style="thin">
        <color indexed="64"/>
      </bottom>
      <diagonal/>
    </border>
    <border>
      <left/>
      <right/>
      <top style="mediumDashDot">
        <color auto="1"/>
      </top>
      <bottom style="thin">
        <color indexed="64"/>
      </bottom>
      <diagonal/>
    </border>
    <border>
      <left/>
      <right style="mediumDashDot">
        <color auto="1"/>
      </right>
      <top style="mediumDashDot">
        <color auto="1"/>
      </top>
      <bottom style="thin">
        <color indexed="64"/>
      </bottom>
      <diagonal/>
    </border>
    <border>
      <left style="mediumDashDot">
        <color auto="1"/>
      </left>
      <right/>
      <top style="thin">
        <color indexed="64"/>
      </top>
      <bottom/>
      <diagonal/>
    </border>
    <border>
      <left/>
      <right style="mediumDashDot">
        <color auto="1"/>
      </right>
      <top style="thin">
        <color indexed="64"/>
      </top>
      <bottom/>
      <diagonal/>
    </border>
    <border>
      <left style="thin">
        <color rgb="FF0070C0"/>
      </left>
      <right style="thin">
        <color rgb="FF0070C0"/>
      </right>
      <top style="thin">
        <color rgb="FF0070C0"/>
      </top>
      <bottom style="thin">
        <color rgb="FF0070C0"/>
      </bottom>
      <diagonal/>
    </border>
    <border>
      <left/>
      <right style="thin">
        <color theme="4"/>
      </right>
      <top style="thin">
        <color theme="4"/>
      </top>
      <bottom style="thin">
        <color theme="4"/>
      </bottom>
      <diagonal/>
    </border>
    <border>
      <left/>
      <right style="thin">
        <color rgb="FF0070C0"/>
      </right>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top style="medium">
        <color theme="0"/>
      </top>
      <bottom/>
      <diagonal/>
    </border>
    <border>
      <left/>
      <right/>
      <top style="medium">
        <color theme="0"/>
      </top>
      <bottom/>
      <diagonal/>
    </border>
    <border>
      <left style="medium">
        <color theme="0"/>
      </left>
      <right/>
      <top/>
      <bottom style="medium">
        <color theme="0"/>
      </bottom>
      <diagonal/>
    </border>
    <border>
      <left/>
      <right/>
      <top/>
      <bottom style="medium">
        <color theme="0"/>
      </bottom>
      <diagonal/>
    </border>
    <border>
      <left style="mediumDashDot">
        <color auto="1"/>
      </left>
      <right style="mediumDashDot">
        <color auto="1"/>
      </right>
      <top style="mediumDashDot">
        <color auto="1"/>
      </top>
      <bottom/>
      <diagonal/>
    </border>
    <border>
      <left style="mediumDashDot">
        <color auto="1"/>
      </left>
      <right style="mediumDashDot">
        <color auto="1"/>
      </right>
      <top/>
      <bottom/>
      <diagonal/>
    </border>
    <border>
      <left style="mediumDashDot">
        <color auto="1"/>
      </left>
      <right style="mediumDashDot">
        <color auto="1"/>
      </right>
      <top/>
      <bottom style="mediumDashDot">
        <color auto="1"/>
      </bottom>
      <diagonal/>
    </border>
    <border>
      <left style="thick">
        <color theme="0"/>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
      <left/>
      <right/>
      <top style="thick">
        <color theme="0"/>
      </top>
      <bottom style="thick">
        <color theme="0"/>
      </bottom>
      <diagonal/>
    </border>
    <border>
      <left style="mediumDashDot">
        <color auto="1"/>
      </left>
      <right/>
      <top style="mediumDashDot">
        <color auto="1"/>
      </top>
      <bottom style="mediumDashDot">
        <color auto="1"/>
      </bottom>
      <diagonal/>
    </border>
    <border>
      <left/>
      <right/>
      <top style="mediumDashDot">
        <color auto="1"/>
      </top>
      <bottom style="mediumDashDot">
        <color auto="1"/>
      </bottom>
      <diagonal/>
    </border>
    <border>
      <left/>
      <right style="mediumDashDot">
        <color auto="1"/>
      </right>
      <top style="mediumDashDot">
        <color auto="1"/>
      </top>
      <bottom style="mediumDashDot">
        <color auto="1"/>
      </bottom>
      <diagonal/>
    </border>
    <border>
      <left style="medium">
        <color rgb="FF339966"/>
      </left>
      <right/>
      <top style="medium">
        <color rgb="FF339966"/>
      </top>
      <bottom style="medium">
        <color rgb="FF339966"/>
      </bottom>
      <diagonal/>
    </border>
    <border>
      <left/>
      <right/>
      <top style="medium">
        <color rgb="FF339966"/>
      </top>
      <bottom style="medium">
        <color rgb="FF339966"/>
      </bottom>
      <diagonal/>
    </border>
    <border>
      <left/>
      <right style="medium">
        <color rgb="FF339966"/>
      </right>
      <top style="medium">
        <color rgb="FF339966"/>
      </top>
      <bottom style="medium">
        <color rgb="FF339966"/>
      </bottom>
      <diagonal/>
    </border>
    <border>
      <left style="medium">
        <color rgb="FF339966"/>
      </left>
      <right/>
      <top style="medium">
        <color rgb="FF339966"/>
      </top>
      <bottom/>
      <diagonal/>
    </border>
    <border>
      <left/>
      <right/>
      <top style="medium">
        <color rgb="FF339966"/>
      </top>
      <bottom/>
      <diagonal/>
    </border>
    <border>
      <left/>
      <right style="medium">
        <color rgb="FF339966"/>
      </right>
      <top style="medium">
        <color rgb="FF339966"/>
      </top>
      <bottom/>
      <diagonal/>
    </border>
    <border>
      <left style="medium">
        <color rgb="FF339966"/>
      </left>
      <right/>
      <top/>
      <bottom/>
      <diagonal/>
    </border>
    <border>
      <left/>
      <right style="medium">
        <color rgb="FF339966"/>
      </right>
      <top/>
      <bottom/>
      <diagonal/>
    </border>
    <border>
      <left style="medium">
        <color rgb="FF339966"/>
      </left>
      <right/>
      <top/>
      <bottom style="medium">
        <color rgb="FF339966"/>
      </bottom>
      <diagonal/>
    </border>
    <border>
      <left/>
      <right/>
      <top/>
      <bottom style="medium">
        <color rgb="FF339966"/>
      </bottom>
      <diagonal/>
    </border>
    <border>
      <left/>
      <right style="medium">
        <color rgb="FF339966"/>
      </right>
      <top/>
      <bottom style="medium">
        <color rgb="FF339966"/>
      </bottom>
      <diagonal/>
    </border>
    <border>
      <left style="mediumDashDot">
        <color auto="1"/>
      </left>
      <right style="mediumDashDot">
        <color auto="1"/>
      </right>
      <top style="mediumDashDot">
        <color auto="1"/>
      </top>
      <bottom style="mediumDashDot">
        <color auto="1"/>
      </bottom>
      <diagonal/>
    </border>
    <border>
      <left/>
      <right/>
      <top style="thin">
        <color indexed="23"/>
      </top>
      <bottom/>
      <diagonal/>
    </border>
    <border>
      <left/>
      <right/>
      <top/>
      <bottom style="thin">
        <color indexed="23"/>
      </bottom>
      <diagonal/>
    </border>
    <border>
      <left/>
      <right style="medium">
        <color theme="0"/>
      </right>
      <top style="medium">
        <color theme="0"/>
      </top>
      <bottom/>
      <diagonal/>
    </border>
    <border>
      <left/>
      <right style="medium">
        <color theme="0"/>
      </right>
      <top/>
      <bottom style="medium">
        <color theme="0"/>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top/>
      <bottom/>
      <diagonal/>
    </border>
    <border>
      <left style="medium">
        <color theme="0"/>
      </left>
      <right style="medium">
        <color theme="0"/>
      </right>
      <top style="medium">
        <color theme="0"/>
      </top>
      <bottom style="medium">
        <color theme="0"/>
      </bottom>
      <diagonal/>
    </border>
    <border>
      <left/>
      <right style="thin">
        <color theme="0" tint="-0.499984740745262"/>
      </right>
      <top/>
      <bottom/>
      <diagonal/>
    </border>
    <border>
      <left/>
      <right style="mediumDashDot">
        <color theme="0" tint="-0.499984740745262"/>
      </right>
      <top/>
      <bottom/>
      <diagonal/>
    </border>
    <border>
      <left style="mediumDashDot">
        <color theme="0" tint="-0.499984740745262"/>
      </left>
      <right/>
      <top style="mediumDashDot">
        <color theme="0" tint="-0.499984740745262"/>
      </top>
      <bottom/>
      <diagonal/>
    </border>
    <border>
      <left/>
      <right/>
      <top style="mediumDashDot">
        <color theme="0" tint="-0.499984740745262"/>
      </top>
      <bottom/>
      <diagonal/>
    </border>
    <border>
      <left/>
      <right style="mediumDashDot">
        <color theme="0" tint="-0.499984740745262"/>
      </right>
      <top style="mediumDashDot">
        <color theme="0" tint="-0.499984740745262"/>
      </top>
      <bottom/>
      <diagonal/>
    </border>
    <border>
      <left style="mediumDashDot">
        <color theme="0" tint="-0.499984740745262"/>
      </left>
      <right/>
      <top/>
      <bottom/>
      <diagonal/>
    </border>
    <border>
      <left style="mediumDashDot">
        <color theme="0" tint="-0.499984740745262"/>
      </left>
      <right/>
      <top/>
      <bottom style="mediumDashDot">
        <color theme="0" tint="-0.499984740745262"/>
      </bottom>
      <diagonal/>
    </border>
    <border>
      <left/>
      <right/>
      <top/>
      <bottom style="mediumDashDot">
        <color theme="0" tint="-0.499984740745262"/>
      </bottom>
      <diagonal/>
    </border>
    <border>
      <left/>
      <right style="mediumDashDot">
        <color theme="0" tint="-0.499984740745262"/>
      </right>
      <top/>
      <bottom style="mediumDashDot">
        <color theme="0" tint="-0.499984740745262"/>
      </bottom>
      <diagonal/>
    </border>
    <border>
      <left style="mediumDashDot">
        <color theme="0" tint="-0.499984740745262"/>
      </left>
      <right/>
      <top style="mediumDashDot">
        <color theme="0" tint="-0.499984740745262"/>
      </top>
      <bottom style="mediumDashDot">
        <color theme="0" tint="-0.499984740745262"/>
      </bottom>
      <diagonal/>
    </border>
    <border>
      <left/>
      <right/>
      <top style="mediumDashDot">
        <color theme="0" tint="-0.499984740745262"/>
      </top>
      <bottom style="mediumDashDot">
        <color theme="0" tint="-0.499984740745262"/>
      </bottom>
      <diagonal/>
    </border>
    <border>
      <left/>
      <right style="mediumDashDot">
        <color theme="0" tint="-0.499984740745262"/>
      </right>
      <top style="mediumDashDot">
        <color theme="0" tint="-0.499984740745262"/>
      </top>
      <bottom style="mediumDashDot">
        <color theme="0" tint="-0.499984740745262"/>
      </bottom>
      <diagonal/>
    </border>
    <border>
      <left/>
      <right/>
      <top style="thin">
        <color theme="4"/>
      </top>
      <bottom style="thin">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medium">
        <color theme="0"/>
      </left>
      <right style="medium">
        <color theme="0"/>
      </right>
      <top style="medium">
        <color theme="0"/>
      </top>
      <bottom/>
      <diagonal/>
    </border>
    <border>
      <left style="medium">
        <color theme="0"/>
      </left>
      <right style="medium">
        <color theme="0"/>
      </right>
      <top/>
      <bottom/>
      <diagonal/>
    </border>
    <border>
      <left style="medium">
        <color theme="0"/>
      </left>
      <right style="medium">
        <color theme="0"/>
      </right>
      <top/>
      <bottom style="medium">
        <color theme="0"/>
      </bottom>
      <diagonal/>
    </border>
    <border>
      <left style="medium">
        <color theme="0"/>
      </left>
      <right/>
      <top/>
      <bottom/>
      <diagonal/>
    </border>
    <border>
      <left/>
      <right style="medium">
        <color theme="0"/>
      </right>
      <top/>
      <bottom/>
      <diagonal/>
    </border>
    <border>
      <left style="medium">
        <color theme="0"/>
      </left>
      <right style="thin">
        <color indexed="9"/>
      </right>
      <top style="medium">
        <color theme="0"/>
      </top>
      <bottom style="thin">
        <color indexed="9"/>
      </bottom>
      <diagonal/>
    </border>
    <border>
      <left style="thin">
        <color indexed="9"/>
      </left>
      <right/>
      <top style="medium">
        <color theme="0"/>
      </top>
      <bottom style="thin">
        <color indexed="9"/>
      </bottom>
      <diagonal/>
    </border>
    <border>
      <left/>
      <right style="medium">
        <color theme="0"/>
      </right>
      <top style="medium">
        <color theme="0"/>
      </top>
      <bottom style="thin">
        <color indexed="9"/>
      </bottom>
      <diagonal/>
    </border>
    <border>
      <left style="thin">
        <color theme="0" tint="-0.499984740745262"/>
      </left>
      <right/>
      <top style="thin">
        <color indexed="23"/>
      </top>
      <bottom style="thin">
        <color indexed="23"/>
      </bottom>
      <diagonal/>
    </border>
    <border>
      <left style="thin">
        <color indexed="64"/>
      </left>
      <right style="thin">
        <color theme="0" tint="-0.499984740745262"/>
      </right>
      <top/>
      <bottom style="thin">
        <color indexed="64"/>
      </bottom>
      <diagonal/>
    </border>
    <border>
      <left style="thin">
        <color theme="0" tint="-0.499984740745262"/>
      </left>
      <right/>
      <top style="thin">
        <color indexed="23"/>
      </top>
      <bottom style="thin">
        <color theme="0" tint="-0.499984740745262"/>
      </bottom>
      <diagonal/>
    </border>
    <border>
      <left/>
      <right style="thin">
        <color indexed="23"/>
      </right>
      <top style="thin">
        <color indexed="23"/>
      </top>
      <bottom style="thin">
        <color theme="0" tint="-0.499984740745262"/>
      </bottom>
      <diagonal/>
    </border>
    <border>
      <left style="thin">
        <color indexed="23"/>
      </left>
      <right style="thin">
        <color indexed="64"/>
      </right>
      <top style="thin">
        <color indexed="23"/>
      </top>
      <bottom style="thin">
        <color theme="0" tint="-0.499984740745262"/>
      </bottom>
      <diagonal/>
    </border>
    <border>
      <left/>
      <right style="medium">
        <color indexed="9"/>
      </right>
      <top style="medium">
        <color indexed="9"/>
      </top>
      <bottom style="thin">
        <color indexed="9"/>
      </bottom>
      <diagonal/>
    </border>
    <border>
      <left style="thin">
        <color indexed="9"/>
      </left>
      <right style="medium">
        <color indexed="9"/>
      </right>
      <top style="medium">
        <color indexed="9"/>
      </top>
      <bottom style="medium">
        <color indexed="9"/>
      </bottom>
      <diagonal/>
    </border>
    <border>
      <left style="medium">
        <color indexed="9"/>
      </left>
      <right style="medium">
        <color indexed="9"/>
      </right>
      <top style="medium">
        <color indexed="9"/>
      </top>
      <bottom style="thin">
        <color indexed="9"/>
      </bottom>
      <diagonal/>
    </border>
    <border>
      <left style="medium">
        <color indexed="9"/>
      </left>
      <right/>
      <top style="medium">
        <color indexed="9"/>
      </top>
      <bottom style="medium">
        <color indexed="9"/>
      </bottom>
      <diagonal/>
    </border>
    <border>
      <left/>
      <right style="medium">
        <color indexed="9"/>
      </right>
      <top style="medium">
        <color indexed="9"/>
      </top>
      <bottom style="medium">
        <color indexed="9"/>
      </bottom>
      <diagonal/>
    </border>
    <border>
      <left style="medium">
        <color indexed="57"/>
      </left>
      <right style="medium">
        <color indexed="57"/>
      </right>
      <top style="medium">
        <color indexed="57"/>
      </top>
      <bottom style="medium">
        <color indexed="57"/>
      </bottom>
      <diagonal/>
    </border>
    <border>
      <left style="medium">
        <color indexed="57"/>
      </left>
      <right/>
      <top style="medium">
        <color indexed="57"/>
      </top>
      <bottom style="medium">
        <color indexed="57"/>
      </bottom>
      <diagonal/>
    </border>
    <border>
      <left/>
      <right/>
      <top style="medium">
        <color indexed="57"/>
      </top>
      <bottom style="medium">
        <color indexed="57"/>
      </bottom>
      <diagonal/>
    </border>
    <border>
      <left/>
      <right style="medium">
        <color indexed="57"/>
      </right>
      <top style="medium">
        <color indexed="57"/>
      </top>
      <bottom style="medium">
        <color indexed="57"/>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indexed="23"/>
      </bottom>
      <diagonal/>
    </border>
    <border>
      <left style="thin">
        <color theme="0" tint="-0.499984740745262"/>
      </left>
      <right style="thin">
        <color theme="0" tint="-0.499984740745262"/>
      </right>
      <top style="thin">
        <color indexed="23"/>
      </top>
      <bottom style="thin">
        <color theme="0" tint="-0.499984740745262"/>
      </bottom>
      <diagonal/>
    </border>
    <border>
      <left style="medium">
        <color indexed="9"/>
      </left>
      <right/>
      <top style="medium">
        <color indexed="9"/>
      </top>
      <bottom style="thin">
        <color indexed="9"/>
      </bottom>
      <diagonal/>
    </border>
    <border>
      <left style="medium">
        <color indexed="9"/>
      </left>
      <right style="thin">
        <color indexed="9"/>
      </right>
      <top style="medium">
        <color indexed="9"/>
      </top>
      <bottom style="medium">
        <color indexed="9"/>
      </bottom>
      <diagonal/>
    </border>
    <border>
      <left style="thin">
        <color indexed="9"/>
      </left>
      <right style="thin">
        <color indexed="9"/>
      </right>
      <top style="medium">
        <color indexed="9"/>
      </top>
      <bottom style="medium">
        <color indexed="9"/>
      </bottom>
      <diagonal/>
    </border>
    <border>
      <left style="medium">
        <color indexed="57"/>
      </left>
      <right style="medium">
        <color indexed="57"/>
      </right>
      <top style="medium">
        <color indexed="57"/>
      </top>
      <bottom/>
      <diagonal/>
    </border>
    <border>
      <left style="medium">
        <color indexed="57"/>
      </left>
      <right style="medium">
        <color indexed="57"/>
      </right>
      <top/>
      <bottom/>
      <diagonal/>
    </border>
    <border>
      <left style="medium">
        <color indexed="57"/>
      </left>
      <right style="medium">
        <color indexed="57"/>
      </right>
      <top/>
      <bottom style="medium">
        <color indexed="57"/>
      </bottom>
      <diagonal/>
    </border>
    <border>
      <left style="medium">
        <color indexed="9"/>
      </left>
      <right style="medium">
        <color indexed="9"/>
      </right>
      <top style="medium">
        <color indexed="9"/>
      </top>
      <bottom style="medium">
        <color indexed="9"/>
      </bottom>
      <diagonal/>
    </border>
    <border>
      <left style="medium">
        <color indexed="9"/>
      </left>
      <right style="medium">
        <color indexed="9"/>
      </right>
      <top style="thin">
        <color indexed="9"/>
      </top>
      <bottom style="medium">
        <color indexed="9"/>
      </bottom>
      <diagonal/>
    </border>
    <border>
      <left/>
      <right style="medium">
        <color indexed="9"/>
      </right>
      <top style="thin">
        <color indexed="9"/>
      </top>
      <bottom style="medium">
        <color indexed="9"/>
      </bottom>
      <diagonal/>
    </border>
    <border>
      <left/>
      <right/>
      <top/>
      <bottom style="medium">
        <color indexed="9"/>
      </bottom>
      <diagonal/>
    </border>
    <border>
      <left style="medium">
        <color indexed="9"/>
      </left>
      <right/>
      <top style="thin">
        <color indexed="9"/>
      </top>
      <bottom style="medium">
        <color indexed="9"/>
      </bottom>
      <diagonal/>
    </border>
    <border>
      <left style="mediumDashDot">
        <color theme="0" tint="-0.499984740745262"/>
      </left>
      <right style="mediumDashDot">
        <color theme="0" tint="-0.499984740745262"/>
      </right>
      <top/>
      <bottom/>
      <diagonal/>
    </border>
    <border>
      <left/>
      <right style="thin">
        <color theme="0" tint="-0.499984740745262"/>
      </right>
      <top style="medium">
        <color theme="0"/>
      </top>
      <bottom/>
      <diagonal/>
    </border>
    <border>
      <left/>
      <right style="thin">
        <color theme="0" tint="-0.499984740745262"/>
      </right>
      <top/>
      <bottom style="medium">
        <color theme="0"/>
      </bottom>
      <diagonal/>
    </border>
    <border>
      <left style="medium">
        <color indexed="57"/>
      </left>
      <right/>
      <top style="medium">
        <color indexed="57"/>
      </top>
      <bottom style="dashDotDot">
        <color indexed="57"/>
      </bottom>
      <diagonal/>
    </border>
    <border>
      <left/>
      <right/>
      <top style="medium">
        <color indexed="57"/>
      </top>
      <bottom style="dashDotDot">
        <color indexed="57"/>
      </bottom>
      <diagonal/>
    </border>
    <border>
      <left/>
      <right style="medium">
        <color indexed="57"/>
      </right>
      <top style="medium">
        <color indexed="57"/>
      </top>
      <bottom style="dashDotDot">
        <color indexed="57"/>
      </bottom>
      <diagonal/>
    </border>
    <border>
      <left style="medium">
        <color rgb="FF339966"/>
      </left>
      <right style="medium">
        <color rgb="FF339966"/>
      </right>
      <top/>
      <bottom style="medium">
        <color rgb="FF339966"/>
      </bottom>
      <diagonal/>
    </border>
    <border>
      <left style="medium">
        <color theme="0"/>
      </left>
      <right/>
      <top style="medium">
        <color theme="0"/>
      </top>
      <bottom style="dashDotDot">
        <color theme="0"/>
      </bottom>
      <diagonal/>
    </border>
    <border>
      <left/>
      <right/>
      <top style="medium">
        <color theme="0"/>
      </top>
      <bottom style="dashDotDot">
        <color theme="0"/>
      </bottom>
      <diagonal/>
    </border>
    <border>
      <left style="medium">
        <color theme="0"/>
      </left>
      <right style="medium">
        <color theme="0"/>
      </right>
      <top style="medium">
        <color theme="0"/>
      </top>
      <bottom style="dashDotDot">
        <color theme="0"/>
      </bottom>
      <diagonal/>
    </border>
    <border>
      <left style="medium">
        <color theme="0"/>
      </left>
      <right/>
      <top style="dashDotDot">
        <color theme="0"/>
      </top>
      <bottom style="dashDotDot">
        <color theme="0"/>
      </bottom>
      <diagonal/>
    </border>
    <border>
      <left/>
      <right/>
      <top style="dashDotDot">
        <color theme="0"/>
      </top>
      <bottom style="dashDotDot">
        <color theme="0"/>
      </bottom>
      <diagonal/>
    </border>
    <border>
      <left style="medium">
        <color theme="0"/>
      </left>
      <right style="medium">
        <color theme="0"/>
      </right>
      <top style="dashDotDot">
        <color theme="0"/>
      </top>
      <bottom style="dashDotDot">
        <color theme="0"/>
      </bottom>
      <diagonal/>
    </border>
    <border>
      <left style="medium">
        <color theme="0"/>
      </left>
      <right/>
      <top style="dashDotDot">
        <color theme="0"/>
      </top>
      <bottom style="medium">
        <color theme="0"/>
      </bottom>
      <diagonal/>
    </border>
    <border>
      <left/>
      <right/>
      <top style="dashDotDot">
        <color theme="0"/>
      </top>
      <bottom style="medium">
        <color theme="0"/>
      </bottom>
      <diagonal/>
    </border>
    <border>
      <left style="medium">
        <color theme="0"/>
      </left>
      <right style="medium">
        <color theme="0"/>
      </right>
      <top style="dashDotDot">
        <color theme="0"/>
      </top>
      <bottom style="medium">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top style="medium">
        <color rgb="FF002060"/>
      </top>
      <bottom/>
      <diagonal/>
    </border>
    <border>
      <left style="medium">
        <color rgb="FFFFFFFF"/>
      </left>
      <right style="medium">
        <color rgb="FFFFFFFF"/>
      </right>
      <top style="medium">
        <color rgb="FFFFFFFF"/>
      </top>
      <bottom style="medium">
        <color rgb="FFFFFFFF"/>
      </bottom>
      <diagonal/>
    </border>
    <border>
      <left style="medium">
        <color theme="0"/>
      </left>
      <right style="medium">
        <color theme="0"/>
      </right>
      <top style="thick">
        <color theme="0"/>
      </top>
      <bottom style="thick">
        <color theme="0"/>
      </bottom>
      <diagonal/>
    </border>
    <border>
      <left style="medium">
        <color theme="0"/>
      </left>
      <right style="thin">
        <color indexed="9"/>
      </right>
      <top style="thin">
        <color indexed="9"/>
      </top>
      <bottom/>
      <diagonal/>
    </border>
    <border>
      <left style="thin">
        <color indexed="9"/>
      </left>
      <right/>
      <top style="thin">
        <color indexed="9"/>
      </top>
      <bottom/>
      <diagonal/>
    </border>
    <border>
      <left/>
      <right style="medium">
        <color theme="0"/>
      </right>
      <top style="thin">
        <color indexed="9"/>
      </top>
      <bottom/>
      <diagonal/>
    </border>
    <border>
      <left style="thin">
        <color theme="0" tint="-0.499984740745262"/>
      </left>
      <right/>
      <top style="thin">
        <color theme="0" tint="-0.499984740745262"/>
      </top>
      <bottom style="thin">
        <color indexed="23"/>
      </bottom>
      <diagonal/>
    </border>
    <border>
      <left/>
      <right style="thin">
        <color indexed="23"/>
      </right>
      <top style="thin">
        <color theme="0" tint="-0.499984740745262"/>
      </top>
      <bottom style="thin">
        <color indexed="23"/>
      </bottom>
      <diagonal/>
    </border>
    <border>
      <left style="thin">
        <color indexed="23"/>
      </left>
      <right style="thin">
        <color indexed="64"/>
      </right>
      <top style="thin">
        <color theme="0" tint="-0.499984740745262"/>
      </top>
      <bottom style="thin">
        <color indexed="64"/>
      </bottom>
      <diagonal/>
    </border>
    <border>
      <left style="thin">
        <color indexed="64"/>
      </left>
      <right style="thin">
        <color theme="0" tint="-0.499984740745262"/>
      </right>
      <top style="thin">
        <color theme="0" tint="-0.499984740745262"/>
      </top>
      <bottom style="thin">
        <color indexed="64"/>
      </bottom>
      <diagonal/>
    </border>
    <border>
      <left style="thin">
        <color theme="0"/>
      </left>
      <right style="thin">
        <color theme="0"/>
      </right>
      <top style="thin">
        <color theme="0"/>
      </top>
      <bottom style="thin">
        <color theme="0"/>
      </bottom>
      <diagonal/>
    </border>
  </borders>
  <cellStyleXfs count="5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12" fillId="3" borderId="0" applyNumberFormat="0" applyBorder="0" applyAlignment="0" applyProtection="0"/>
    <xf numFmtId="0" fontId="7" fillId="20" borderId="1" applyNumberFormat="0" applyAlignment="0" applyProtection="0"/>
    <xf numFmtId="0" fontId="8" fillId="21" borderId="2" applyNumberFormat="0" applyAlignment="0" applyProtection="0"/>
    <xf numFmtId="0" fontId="16" fillId="0" borderId="0" applyNumberFormat="0" applyFill="0" applyBorder="0" applyAlignment="0" applyProtection="0"/>
    <xf numFmtId="0" fontId="6" fillId="4" borderId="0" applyNumberFormat="0" applyBorder="0" applyAlignment="0" applyProtection="0"/>
    <xf numFmtId="0" fontId="18" fillId="0" borderId="4" applyNumberFormat="0" applyFill="0" applyAlignment="0" applyProtection="0"/>
    <xf numFmtId="0" fontId="1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25" fillId="0" borderId="0" applyNumberFormat="0" applyFill="0" applyBorder="0" applyAlignment="0" applyProtection="0">
      <alignment vertical="top"/>
      <protection locked="0"/>
    </xf>
    <xf numFmtId="0" fontId="11" fillId="7" borderId="1" applyNumberFormat="0" applyAlignment="0" applyProtection="0"/>
    <xf numFmtId="0" fontId="9" fillId="0" borderId="3" applyNumberFormat="0" applyFill="0" applyAlignment="0" applyProtection="0"/>
    <xf numFmtId="164" fontId="3" fillId="0" borderId="0" applyFont="0" applyFill="0" applyBorder="0" applyAlignment="0" applyProtection="0"/>
    <xf numFmtId="0" fontId="13" fillId="22" borderId="0" applyNumberFormat="0" applyBorder="0" applyAlignment="0" applyProtection="0"/>
    <xf numFmtId="0" fontId="13" fillId="22" borderId="0" applyNumberFormat="0" applyBorder="0" applyAlignment="0" applyProtection="0"/>
    <xf numFmtId="0" fontId="3" fillId="0" borderId="0"/>
    <xf numFmtId="0" fontId="3" fillId="0" borderId="0"/>
    <xf numFmtId="0" fontId="38" fillId="0" borderId="0"/>
    <xf numFmtId="0" fontId="3" fillId="0" borderId="0"/>
    <xf numFmtId="0" fontId="1" fillId="23" borderId="7" applyNumberFormat="0" applyFont="0" applyAlignment="0" applyProtection="0"/>
    <xf numFmtId="0" fontId="14" fillId="20" borderId="8" applyNumberFormat="0" applyAlignment="0" applyProtection="0"/>
    <xf numFmtId="0" fontId="17" fillId="0" borderId="0" applyNumberFormat="0" applyFill="0" applyBorder="0" applyAlignment="0" applyProtection="0"/>
    <xf numFmtId="0" fontId="4" fillId="0" borderId="9" applyNumberFormat="0" applyFill="0" applyAlignment="0" applyProtection="0"/>
    <xf numFmtId="0" fontId="4" fillId="0" borderId="9" applyNumberFormat="0" applyFill="0" applyAlignment="0" applyProtection="0"/>
    <xf numFmtId="0" fontId="15" fillId="0" borderId="0" applyNumberFormat="0" applyFill="0" applyBorder="0" applyAlignment="0" applyProtection="0"/>
  </cellStyleXfs>
  <cellXfs count="1196">
    <xf numFmtId="0" fontId="0" fillId="0" borderId="0" xfId="0"/>
    <xf numFmtId="0" fontId="21" fillId="32" borderId="0" xfId="0" applyFont="1" applyFill="1" applyProtection="1"/>
    <xf numFmtId="0" fontId="20" fillId="24" borderId="10" xfId="0" applyFont="1" applyFill="1" applyBorder="1" applyAlignment="1" applyProtection="1">
      <alignment horizontal="center" vertical="center"/>
    </xf>
    <xf numFmtId="165" fontId="0" fillId="28" borderId="10" xfId="0" applyNumberFormat="1" applyFill="1" applyBorder="1" applyAlignment="1" applyProtection="1">
      <alignment horizontal="center" vertical="center" wrapText="1"/>
    </xf>
    <xf numFmtId="165" fontId="0" fillId="29" borderId="10" xfId="0" applyNumberFormat="1" applyFill="1" applyBorder="1" applyAlignment="1" applyProtection="1">
      <alignment horizontal="center" vertical="center" wrapText="1"/>
    </xf>
    <xf numFmtId="165" fontId="0" fillId="30" borderId="10" xfId="0" applyNumberFormat="1" applyFill="1" applyBorder="1" applyAlignment="1" applyProtection="1">
      <alignment horizontal="center" vertical="center" wrapText="1"/>
    </xf>
    <xf numFmtId="0" fontId="20" fillId="0" borderId="10" xfId="0" applyFont="1" applyFill="1" applyBorder="1" applyAlignment="1" applyProtection="1">
      <alignment horizontal="center" vertical="center"/>
    </xf>
    <xf numFmtId="166" fontId="27" fillId="0" borderId="1" xfId="40" applyNumberFormat="1" applyFont="1" applyFill="1" applyBorder="1" applyAlignment="1" applyProtection="1">
      <alignment vertical="center" wrapText="1"/>
    </xf>
    <xf numFmtId="165" fontId="27" fillId="0" borderId="10" xfId="40" applyNumberFormat="1" applyFont="1" applyFill="1" applyBorder="1" applyAlignment="1" applyProtection="1">
      <alignment horizontal="right" vertical="center" wrapText="1"/>
    </xf>
    <xf numFmtId="165" fontId="27" fillId="0" borderId="11" xfId="40" applyNumberFormat="1" applyFont="1" applyFill="1" applyBorder="1" applyAlignment="1" applyProtection="1">
      <alignment horizontal="right" vertical="center" wrapText="1"/>
    </xf>
    <xf numFmtId="0" fontId="23" fillId="24" borderId="10" xfId="40" applyFont="1" applyFill="1" applyBorder="1" applyAlignment="1" applyProtection="1">
      <alignment wrapText="1"/>
    </xf>
    <xf numFmtId="165" fontId="21" fillId="0" borderId="1" xfId="0" applyNumberFormat="1" applyFont="1" applyBorder="1" applyAlignment="1" applyProtection="1">
      <alignment vertical="center"/>
    </xf>
    <xf numFmtId="0" fontId="21" fillId="32" borderId="0" xfId="0" applyFont="1" applyFill="1" applyBorder="1" applyAlignment="1" applyProtection="1">
      <alignment vertical="center" wrapText="1"/>
    </xf>
    <xf numFmtId="165" fontId="27" fillId="0" borderId="24" xfId="40" applyNumberFormat="1" applyFont="1" applyFill="1" applyBorder="1" applyAlignment="1" applyProtection="1">
      <alignment horizontal="right" vertical="center" wrapText="1"/>
    </xf>
    <xf numFmtId="0" fontId="21" fillId="24" borderId="10" xfId="40" applyFont="1" applyFill="1" applyBorder="1" applyAlignment="1" applyProtection="1">
      <alignment wrapText="1"/>
    </xf>
    <xf numFmtId="4" fontId="33" fillId="0" borderId="1" xfId="0" applyNumberFormat="1" applyFont="1" applyFill="1" applyBorder="1" applyAlignment="1">
      <alignment horizontal="right"/>
    </xf>
    <xf numFmtId="0" fontId="26" fillId="35" borderId="18" xfId="0" applyFont="1" applyFill="1" applyBorder="1" applyAlignment="1" applyProtection="1">
      <alignment horizontal="center" vertical="center"/>
    </xf>
    <xf numFmtId="0" fontId="0" fillId="46" borderId="0" xfId="0" applyFont="1" applyFill="1"/>
    <xf numFmtId="0" fontId="0" fillId="46" borderId="0" xfId="0" applyFont="1" applyFill="1" applyBorder="1"/>
    <xf numFmtId="0" fontId="0" fillId="46" borderId="78" xfId="0" applyFont="1" applyFill="1" applyBorder="1"/>
    <xf numFmtId="0" fontId="0" fillId="46" borderId="0" xfId="0" applyFill="1" applyAlignment="1">
      <alignment vertical="center"/>
    </xf>
    <xf numFmtId="0" fontId="0" fillId="46" borderId="0" xfId="0" applyFill="1"/>
    <xf numFmtId="0" fontId="42" fillId="46" borderId="57" xfId="0" applyFont="1" applyFill="1" applyBorder="1" applyAlignment="1">
      <alignment horizontal="center"/>
    </xf>
    <xf numFmtId="0" fontId="42" fillId="46" borderId="0" xfId="0" applyFont="1" applyFill="1" applyBorder="1" applyAlignment="1">
      <alignment horizontal="center"/>
    </xf>
    <xf numFmtId="0" fontId="0" fillId="46" borderId="0" xfId="0" applyFont="1" applyFill="1" applyAlignment="1">
      <alignment vertical="center"/>
    </xf>
    <xf numFmtId="0" fontId="0" fillId="46" borderId="49" xfId="0" applyFont="1" applyFill="1" applyBorder="1" applyAlignment="1">
      <alignment vertical="center"/>
    </xf>
    <xf numFmtId="0" fontId="0" fillId="46" borderId="50" xfId="0" applyFont="1" applyFill="1" applyBorder="1"/>
    <xf numFmtId="0" fontId="0" fillId="46" borderId="51" xfId="0" applyFont="1" applyFill="1" applyBorder="1"/>
    <xf numFmtId="0" fontId="45" fillId="46" borderId="0" xfId="0" applyFont="1" applyFill="1" applyBorder="1" applyAlignment="1">
      <alignment horizontal="center" vertical="center" wrapText="1"/>
    </xf>
    <xf numFmtId="0" fontId="45" fillId="46" borderId="10" xfId="0" applyFont="1" applyFill="1" applyBorder="1" applyAlignment="1">
      <alignment horizontal="center" vertical="center" wrapText="1"/>
    </xf>
    <xf numFmtId="0" fontId="0" fillId="46" borderId="0" xfId="0" applyFont="1" applyFill="1" applyBorder="1" applyAlignment="1">
      <alignment horizontal="center"/>
    </xf>
    <xf numFmtId="0" fontId="0" fillId="46" borderId="53" xfId="0" applyFont="1" applyFill="1" applyBorder="1" applyAlignment="1">
      <alignment horizontal="center"/>
    </xf>
    <xf numFmtId="0" fontId="0" fillId="46" borderId="57" xfId="0" applyFont="1" applyFill="1" applyBorder="1"/>
    <xf numFmtId="0" fontId="42" fillId="46" borderId="0" xfId="0" applyFont="1" applyFill="1" applyAlignment="1">
      <alignment vertical="center"/>
    </xf>
    <xf numFmtId="0" fontId="42" fillId="46" borderId="0" xfId="0" applyFont="1" applyFill="1"/>
    <xf numFmtId="0" fontId="42" fillId="46" borderId="59" xfId="0" applyFont="1" applyFill="1" applyBorder="1" applyAlignment="1">
      <alignment vertical="center"/>
    </xf>
    <xf numFmtId="0" fontId="42" fillId="46" borderId="49" xfId="0" applyFont="1" applyFill="1" applyBorder="1" applyAlignment="1">
      <alignment vertical="center"/>
    </xf>
    <xf numFmtId="0" fontId="42" fillId="46" borderId="50" xfId="0" applyFont="1" applyFill="1" applyBorder="1"/>
    <xf numFmtId="0" fontId="42" fillId="46" borderId="51" xfId="0" applyFont="1" applyFill="1" applyBorder="1"/>
    <xf numFmtId="0" fontId="42" fillId="46" borderId="59" xfId="0" applyFont="1" applyFill="1" applyBorder="1"/>
    <xf numFmtId="0" fontId="42" fillId="46" borderId="57" xfId="0" applyFont="1" applyFill="1" applyBorder="1" applyAlignment="1">
      <alignment vertical="center"/>
    </xf>
    <xf numFmtId="0" fontId="44" fillId="46" borderId="52" xfId="0" applyFont="1" applyFill="1" applyBorder="1" applyAlignment="1">
      <alignment horizontal="center" vertical="center" wrapText="1"/>
    </xf>
    <xf numFmtId="0" fontId="44" fillId="46" borderId="0" xfId="0" applyFont="1" applyFill="1" applyBorder="1" applyAlignment="1">
      <alignment horizontal="center" vertical="center" wrapText="1"/>
    </xf>
    <xf numFmtId="0" fontId="44" fillId="46" borderId="0" xfId="0" applyFont="1" applyFill="1" applyBorder="1" applyAlignment="1">
      <alignment horizontal="center" vertical="center"/>
    </xf>
    <xf numFmtId="0" fontId="44" fillId="46" borderId="53" xfId="0" applyFont="1" applyFill="1" applyBorder="1" applyAlignment="1">
      <alignment horizontal="center" vertical="center"/>
    </xf>
    <xf numFmtId="0" fontId="42" fillId="46" borderId="52" xfId="0" applyFont="1" applyFill="1" applyBorder="1" applyAlignment="1">
      <alignment horizontal="center" vertical="center"/>
    </xf>
    <xf numFmtId="0" fontId="42" fillId="46" borderId="53" xfId="0" applyFont="1" applyFill="1" applyBorder="1" applyAlignment="1">
      <alignment horizontal="center"/>
    </xf>
    <xf numFmtId="0" fontId="42" fillId="46" borderId="57" xfId="0" applyFont="1" applyFill="1" applyBorder="1"/>
    <xf numFmtId="0" fontId="44" fillId="46" borderId="57" xfId="0" applyFont="1" applyFill="1" applyBorder="1" applyAlignment="1">
      <alignment horizontal="center" vertical="center"/>
    </xf>
    <xf numFmtId="0" fontId="44" fillId="46" borderId="81" xfId="0" applyFont="1" applyFill="1" applyBorder="1" applyAlignment="1">
      <alignment horizontal="center" vertical="center" wrapText="1"/>
    </xf>
    <xf numFmtId="0" fontId="44" fillId="46" borderId="58" xfId="0" applyFont="1" applyFill="1" applyBorder="1" applyAlignment="1">
      <alignment horizontal="center" vertical="center"/>
    </xf>
    <xf numFmtId="0" fontId="42" fillId="46" borderId="54" xfId="0" applyFont="1" applyFill="1" applyBorder="1" applyAlignment="1">
      <alignment horizontal="center" vertical="center"/>
    </xf>
    <xf numFmtId="0" fontId="42" fillId="46" borderId="55" xfId="0" applyFont="1" applyFill="1" applyBorder="1" applyAlignment="1">
      <alignment horizontal="center"/>
    </xf>
    <xf numFmtId="0" fontId="42" fillId="46" borderId="56" xfId="0" applyFont="1" applyFill="1" applyBorder="1" applyAlignment="1">
      <alignment horizontal="center"/>
    </xf>
    <xf numFmtId="0" fontId="0" fillId="46" borderId="52" xfId="0" applyFont="1" applyFill="1" applyBorder="1" applyAlignment="1">
      <alignment vertical="center"/>
    </xf>
    <xf numFmtId="0" fontId="0" fillId="46" borderId="54" xfId="0" applyFont="1" applyFill="1" applyBorder="1" applyAlignment="1">
      <alignment vertical="center"/>
    </xf>
    <xf numFmtId="0" fontId="0" fillId="46" borderId="55" xfId="0" applyFont="1" applyFill="1" applyBorder="1"/>
    <xf numFmtId="0" fontId="0" fillId="46" borderId="56" xfId="0" applyFont="1" applyFill="1" applyBorder="1"/>
    <xf numFmtId="0" fontId="39" fillId="46" borderId="49" xfId="0" applyFont="1" applyFill="1" applyBorder="1" applyAlignment="1">
      <alignment vertical="center"/>
    </xf>
    <xf numFmtId="0" fontId="39" fillId="46" borderId="50" xfId="0" applyFont="1" applyFill="1" applyBorder="1"/>
    <xf numFmtId="0" fontId="39" fillId="46" borderId="50" xfId="0" applyFont="1" applyFill="1" applyBorder="1" applyAlignment="1">
      <alignment horizontal="center"/>
    </xf>
    <xf numFmtId="0" fontId="39" fillId="46" borderId="51" xfId="0" applyFont="1" applyFill="1" applyBorder="1"/>
    <xf numFmtId="0" fontId="39" fillId="46" borderId="52" xfId="0" applyFont="1" applyFill="1" applyBorder="1" applyAlignment="1">
      <alignment vertical="center"/>
    </xf>
    <xf numFmtId="0" fontId="39" fillId="46" borderId="0" xfId="0" applyFont="1" applyFill="1" applyBorder="1"/>
    <xf numFmtId="0" fontId="39" fillId="46" borderId="0" xfId="0" applyFont="1" applyFill="1" applyBorder="1" applyAlignment="1">
      <alignment horizontal="center"/>
    </xf>
    <xf numFmtId="0" fontId="39" fillId="46" borderId="53" xfId="0" applyFont="1" applyFill="1" applyBorder="1" applyAlignment="1">
      <alignment horizontal="center"/>
    </xf>
    <xf numFmtId="0" fontId="0" fillId="46" borderId="72" xfId="0" applyFill="1" applyBorder="1" applyAlignment="1">
      <alignment vertical="center"/>
    </xf>
    <xf numFmtId="0" fontId="0" fillId="46" borderId="73" xfId="0" applyFill="1" applyBorder="1"/>
    <xf numFmtId="0" fontId="0" fillId="46" borderId="74" xfId="0" applyFill="1" applyBorder="1"/>
    <xf numFmtId="0" fontId="58" fillId="46" borderId="75" xfId="0" applyFont="1" applyFill="1" applyBorder="1" applyAlignment="1">
      <alignment horizontal="center" vertical="center"/>
    </xf>
    <xf numFmtId="0" fontId="58" fillId="46" borderId="0" xfId="0" applyFont="1" applyFill="1" applyBorder="1" applyAlignment="1">
      <alignment horizontal="center" vertical="center"/>
    </xf>
    <xf numFmtId="0" fontId="58" fillId="46" borderId="76" xfId="0" applyFont="1" applyFill="1" applyBorder="1" applyAlignment="1">
      <alignment horizontal="center" vertical="center"/>
    </xf>
    <xf numFmtId="0" fontId="59" fillId="46" borderId="75" xfId="0" applyFont="1" applyFill="1" applyBorder="1" applyAlignment="1">
      <alignment horizontal="center" vertical="center"/>
    </xf>
    <xf numFmtId="0" fontId="59" fillId="46" borderId="0" xfId="0" applyFont="1" applyFill="1" applyBorder="1" applyAlignment="1">
      <alignment horizontal="center" vertical="center"/>
    </xf>
    <xf numFmtId="0" fontId="59" fillId="46" borderId="76" xfId="0" applyFont="1" applyFill="1" applyBorder="1" applyAlignment="1">
      <alignment horizontal="center" vertical="center"/>
    </xf>
    <xf numFmtId="0" fontId="57" fillId="46" borderId="75" xfId="0" applyFont="1" applyFill="1" applyBorder="1" applyAlignment="1">
      <alignment horizontal="center"/>
    </xf>
    <xf numFmtId="0" fontId="57" fillId="46" borderId="0" xfId="0" applyFont="1" applyFill="1" applyBorder="1" applyAlignment="1">
      <alignment horizontal="center"/>
    </xf>
    <xf numFmtId="0" fontId="57" fillId="46" borderId="76" xfId="0" applyFont="1" applyFill="1" applyBorder="1" applyAlignment="1">
      <alignment horizontal="center"/>
    </xf>
    <xf numFmtId="0" fontId="0" fillId="46" borderId="75" xfId="0" applyFill="1" applyBorder="1" applyAlignment="1">
      <alignment horizontal="center" vertical="center"/>
    </xf>
    <xf numFmtId="0" fontId="0" fillId="46" borderId="0" xfId="0" applyFill="1" applyBorder="1" applyAlignment="1">
      <alignment horizontal="center"/>
    </xf>
    <xf numFmtId="0" fontId="0" fillId="46" borderId="76" xfId="0" applyFill="1" applyBorder="1" applyAlignment="1">
      <alignment horizontal="center"/>
    </xf>
    <xf numFmtId="0" fontId="42" fillId="46" borderId="75" xfId="0" applyFont="1" applyFill="1" applyBorder="1" applyAlignment="1">
      <alignment horizontal="center"/>
    </xf>
    <xf numFmtId="0" fontId="0" fillId="46" borderId="76" xfId="0" applyFont="1" applyFill="1" applyBorder="1" applyAlignment="1">
      <alignment horizontal="center"/>
    </xf>
    <xf numFmtId="0" fontId="44" fillId="46" borderId="75" xfId="0" applyFont="1" applyFill="1" applyBorder="1" applyAlignment="1">
      <alignment horizontal="center"/>
    </xf>
    <xf numFmtId="0" fontId="44" fillId="46" borderId="77" xfId="0" applyFont="1" applyFill="1" applyBorder="1" applyAlignment="1">
      <alignment horizontal="center"/>
    </xf>
    <xf numFmtId="0" fontId="44" fillId="46" borderId="0" xfId="0" applyFont="1" applyFill="1" applyBorder="1" applyAlignment="1">
      <alignment horizontal="center"/>
    </xf>
    <xf numFmtId="0" fontId="0" fillId="46" borderId="53" xfId="0" applyFont="1" applyFill="1" applyBorder="1"/>
    <xf numFmtId="0" fontId="25" fillId="46" borderId="0" xfId="34" applyFill="1" applyBorder="1" applyAlignment="1" applyProtection="1">
      <alignment horizontal="center"/>
    </xf>
    <xf numFmtId="1" fontId="0" fillId="46" borderId="0" xfId="0" applyNumberFormat="1" applyFill="1"/>
    <xf numFmtId="0" fontId="0" fillId="46" borderId="49" xfId="0" applyFont="1" applyFill="1" applyBorder="1" applyAlignment="1">
      <alignment horizontal="center"/>
    </xf>
    <xf numFmtId="0" fontId="0" fillId="46" borderId="54" xfId="0" applyFont="1" applyFill="1" applyBorder="1" applyAlignment="1">
      <alignment horizontal="center"/>
    </xf>
    <xf numFmtId="0" fontId="0" fillId="46" borderId="58" xfId="0" applyFont="1" applyFill="1" applyBorder="1" applyAlignment="1">
      <alignment horizontal="center"/>
    </xf>
    <xf numFmtId="0" fontId="0" fillId="46" borderId="58" xfId="0" applyFont="1" applyFill="1" applyBorder="1"/>
    <xf numFmtId="0" fontId="39" fillId="46" borderId="83" xfId="0" applyFont="1" applyFill="1" applyBorder="1" applyAlignment="1">
      <alignment horizontal="center"/>
    </xf>
    <xf numFmtId="0" fontId="64" fillId="46" borderId="0" xfId="34" applyFont="1" applyFill="1" applyBorder="1" applyAlignment="1" applyProtection="1"/>
    <xf numFmtId="0" fontId="65" fillId="46" borderId="0" xfId="0" applyFont="1" applyFill="1" applyBorder="1" applyAlignment="1">
      <alignment horizontal="center" vertical="center" wrapText="1"/>
    </xf>
    <xf numFmtId="0" fontId="0" fillId="46" borderId="66" xfId="0" applyFont="1" applyFill="1" applyBorder="1" applyAlignment="1">
      <alignment vertical="center"/>
    </xf>
    <xf numFmtId="0" fontId="43" fillId="46" borderId="0" xfId="0" applyFont="1" applyFill="1" applyAlignment="1">
      <alignment vertical="center"/>
    </xf>
    <xf numFmtId="0" fontId="45" fillId="46" borderId="63" xfId="0" applyFont="1" applyFill="1" applyBorder="1" applyAlignment="1">
      <alignment horizontal="center"/>
    </xf>
    <xf numFmtId="0" fontId="45" fillId="46" borderId="10" xfId="0" applyFont="1" applyFill="1" applyBorder="1"/>
    <xf numFmtId="0" fontId="45" fillId="46" borderId="64" xfId="0" applyFont="1" applyFill="1" applyBorder="1"/>
    <xf numFmtId="0" fontId="45" fillId="46" borderId="63" xfId="0" applyFont="1" applyFill="1" applyBorder="1"/>
    <xf numFmtId="0" fontId="45" fillId="46" borderId="14" xfId="0" applyFont="1" applyFill="1" applyBorder="1"/>
    <xf numFmtId="0" fontId="45" fillId="46" borderId="65" xfId="0" applyFont="1" applyFill="1" applyBorder="1"/>
    <xf numFmtId="0" fontId="45" fillId="46" borderId="66" xfId="0" applyFont="1" applyFill="1" applyBorder="1"/>
    <xf numFmtId="0" fontId="45" fillId="46" borderId="48" xfId="0" applyFont="1" applyFill="1" applyBorder="1"/>
    <xf numFmtId="0" fontId="45" fillId="46" borderId="67" xfId="0" applyFont="1" applyFill="1" applyBorder="1" applyAlignment="1">
      <alignment horizontal="center"/>
    </xf>
    <xf numFmtId="0" fontId="0" fillId="46" borderId="67" xfId="0" applyFont="1" applyFill="1" applyBorder="1"/>
    <xf numFmtId="0" fontId="45" fillId="46" borderId="68" xfId="0" applyFont="1" applyFill="1" applyBorder="1" applyAlignment="1">
      <alignment horizontal="center"/>
    </xf>
    <xf numFmtId="0" fontId="0" fillId="46" borderId="68" xfId="0" applyFont="1" applyFill="1" applyBorder="1"/>
    <xf numFmtId="0" fontId="0" fillId="46" borderId="13" xfId="0" applyFont="1" applyFill="1" applyBorder="1"/>
    <xf numFmtId="0" fontId="0" fillId="46" borderId="52" xfId="0" applyFont="1" applyFill="1" applyBorder="1" applyAlignment="1">
      <alignment horizontal="center"/>
    </xf>
    <xf numFmtId="0" fontId="0" fillId="46" borderId="22" xfId="0" applyFont="1" applyFill="1" applyBorder="1"/>
    <xf numFmtId="0" fontId="45" fillId="46" borderId="69" xfId="0" applyFont="1" applyFill="1" applyBorder="1" applyAlignment="1">
      <alignment horizontal="center"/>
    </xf>
    <xf numFmtId="0" fontId="0" fillId="46" borderId="69" xfId="0" applyFont="1" applyFill="1" applyBorder="1"/>
    <xf numFmtId="0" fontId="0" fillId="46" borderId="71" xfId="0" applyFont="1" applyFill="1" applyBorder="1"/>
    <xf numFmtId="0" fontId="0" fillId="46" borderId="70" xfId="0" applyFont="1" applyFill="1" applyBorder="1"/>
    <xf numFmtId="0" fontId="45" fillId="46" borderId="49" xfId="0" applyFont="1" applyFill="1" applyBorder="1" applyAlignment="1">
      <alignment horizontal="center" vertical="center"/>
    </xf>
    <xf numFmtId="0" fontId="45" fillId="46" borderId="50" xfId="0" applyFont="1" applyFill="1" applyBorder="1" applyAlignment="1">
      <alignment horizontal="center" vertical="center" wrapText="1"/>
    </xf>
    <xf numFmtId="0" fontId="45" fillId="46" borderId="50" xfId="0" applyFont="1" applyFill="1" applyBorder="1" applyAlignment="1">
      <alignment horizontal="center" vertical="center"/>
    </xf>
    <xf numFmtId="0" fontId="44" fillId="46" borderId="52" xfId="0" applyFont="1" applyFill="1" applyBorder="1" applyAlignment="1">
      <alignment horizontal="center" vertical="center"/>
    </xf>
    <xf numFmtId="2" fontId="44" fillId="46" borderId="0" xfId="0" applyNumberFormat="1" applyFont="1" applyFill="1" applyBorder="1" applyAlignment="1">
      <alignment horizontal="center"/>
    </xf>
    <xf numFmtId="0" fontId="44" fillId="46" borderId="10" xfId="0" applyFont="1" applyFill="1" applyBorder="1" applyAlignment="1">
      <alignment horizontal="center"/>
    </xf>
    <xf numFmtId="0" fontId="44" fillId="46" borderId="54" xfId="0" applyFont="1" applyFill="1" applyBorder="1" applyAlignment="1">
      <alignment horizontal="center" vertical="center"/>
    </xf>
    <xf numFmtId="2" fontId="44" fillId="46" borderId="55" xfId="0" applyNumberFormat="1" applyFont="1" applyFill="1" applyBorder="1" applyAlignment="1">
      <alignment horizontal="center"/>
    </xf>
    <xf numFmtId="49" fontId="0" fillId="46" borderId="0" xfId="0" applyNumberFormat="1" applyFont="1" applyFill="1" applyBorder="1" applyAlignment="1">
      <alignment horizontal="center" vertical="center"/>
    </xf>
    <xf numFmtId="0" fontId="45" fillId="46" borderId="15" xfId="0" applyFont="1" applyFill="1" applyBorder="1" applyAlignment="1">
      <alignment horizontal="center" vertical="center" wrapText="1"/>
    </xf>
    <xf numFmtId="0" fontId="55" fillId="46" borderId="0" xfId="0" applyFont="1" applyFill="1" applyBorder="1" applyAlignment="1">
      <alignment horizontal="center"/>
    </xf>
    <xf numFmtId="0" fontId="39" fillId="46" borderId="0" xfId="0" applyFont="1" applyFill="1" applyAlignment="1">
      <alignment vertical="center"/>
    </xf>
    <xf numFmtId="0" fontId="39" fillId="46" borderId="72" xfId="0" applyFont="1" applyFill="1" applyBorder="1" applyAlignment="1">
      <alignment vertical="center"/>
    </xf>
    <xf numFmtId="0" fontId="39" fillId="46" borderId="73" xfId="0" applyFont="1" applyFill="1" applyBorder="1" applyAlignment="1">
      <alignment vertical="center"/>
    </xf>
    <xf numFmtId="0" fontId="39" fillId="46" borderId="0" xfId="0" applyFont="1" applyFill="1" applyBorder="1" applyAlignment="1">
      <alignment vertical="center"/>
    </xf>
    <xf numFmtId="0" fontId="39" fillId="46" borderId="75" xfId="0" applyFont="1" applyFill="1" applyBorder="1" applyAlignment="1">
      <alignment vertical="center"/>
    </xf>
    <xf numFmtId="0" fontId="39" fillId="46" borderId="75" xfId="0" applyFont="1" applyFill="1" applyBorder="1" applyAlignment="1">
      <alignment horizontal="center" vertical="center"/>
    </xf>
    <xf numFmtId="167" fontId="0" fillId="46" borderId="45" xfId="0" applyNumberFormat="1" applyFill="1" applyBorder="1" applyAlignment="1">
      <alignment horizontal="center" vertical="center"/>
    </xf>
    <xf numFmtId="0" fontId="39" fillId="46" borderId="76" xfId="0" applyFont="1" applyFill="1" applyBorder="1" applyAlignment="1">
      <alignment vertical="center"/>
    </xf>
    <xf numFmtId="0" fontId="39" fillId="46" borderId="77" xfId="0" applyFont="1" applyFill="1" applyBorder="1" applyAlignment="1">
      <alignment vertical="center"/>
    </xf>
    <xf numFmtId="0" fontId="39" fillId="46" borderId="78" xfId="0" applyFont="1" applyFill="1" applyBorder="1" applyAlignment="1">
      <alignment vertical="center"/>
    </xf>
    <xf numFmtId="0" fontId="39" fillId="46" borderId="79" xfId="0" applyFont="1" applyFill="1" applyBorder="1" applyAlignment="1">
      <alignment vertical="center"/>
    </xf>
    <xf numFmtId="0" fontId="39" fillId="46" borderId="72" xfId="0" applyFont="1" applyFill="1" applyBorder="1" applyAlignment="1">
      <alignment horizontal="left" vertical="center"/>
    </xf>
    <xf numFmtId="0" fontId="39" fillId="46" borderId="73" xfId="0" applyFont="1" applyFill="1" applyBorder="1" applyAlignment="1">
      <alignment horizontal="left" vertical="center"/>
    </xf>
    <xf numFmtId="0" fontId="39" fillId="46" borderId="74" xfId="0" applyFont="1" applyFill="1" applyBorder="1" applyAlignment="1">
      <alignment horizontal="left" vertical="center"/>
    </xf>
    <xf numFmtId="0" fontId="39" fillId="46" borderId="75" xfId="0" applyFont="1" applyFill="1" applyBorder="1" applyAlignment="1">
      <alignment horizontal="left" vertical="center"/>
    </xf>
    <xf numFmtId="0" fontId="39" fillId="46" borderId="0" xfId="0" applyFont="1" applyFill="1" applyBorder="1" applyAlignment="1">
      <alignment horizontal="left" vertical="center"/>
    </xf>
    <xf numFmtId="0" fontId="39" fillId="46" borderId="0" xfId="0" applyFont="1" applyFill="1" applyBorder="1" applyAlignment="1">
      <alignment horizontal="center" vertical="center"/>
    </xf>
    <xf numFmtId="0" fontId="55" fillId="46" borderId="0" xfId="0" applyFont="1" applyFill="1" applyBorder="1" applyAlignment="1">
      <alignment horizontal="left" vertical="center"/>
    </xf>
    <xf numFmtId="0" fontId="39" fillId="46" borderId="76" xfId="0" applyFont="1" applyFill="1" applyBorder="1" applyAlignment="1">
      <alignment horizontal="left" vertical="center"/>
    </xf>
    <xf numFmtId="0" fontId="44" fillId="46" borderId="0" xfId="0" applyFont="1" applyFill="1" applyBorder="1" applyAlignment="1">
      <alignment horizontal="left" vertical="center"/>
    </xf>
    <xf numFmtId="0" fontId="39" fillId="46" borderId="77" xfId="0" applyFont="1" applyFill="1" applyBorder="1" applyAlignment="1">
      <alignment horizontal="left" vertical="center"/>
    </xf>
    <xf numFmtId="0" fontId="39" fillId="46" borderId="78" xfId="0" applyFont="1" applyFill="1" applyBorder="1" applyAlignment="1">
      <alignment horizontal="left" vertical="center"/>
    </xf>
    <xf numFmtId="0" fontId="39" fillId="46" borderId="79" xfId="0" applyFont="1" applyFill="1" applyBorder="1" applyAlignment="1">
      <alignment horizontal="left" vertical="center"/>
    </xf>
    <xf numFmtId="0" fontId="39" fillId="46" borderId="0" xfId="0" applyFont="1" applyFill="1" applyBorder="1" applyAlignment="1">
      <alignment horizontal="center" vertical="center" wrapText="1"/>
    </xf>
    <xf numFmtId="0" fontId="39" fillId="46" borderId="74" xfId="0" applyFont="1" applyFill="1" applyBorder="1" applyAlignment="1">
      <alignment vertical="center"/>
    </xf>
    <xf numFmtId="0" fontId="29" fillId="32" borderId="0" xfId="0" applyFont="1" applyFill="1"/>
    <xf numFmtId="0" fontId="29" fillId="32" borderId="10" xfId="0" applyFont="1" applyFill="1" applyBorder="1" applyAlignment="1">
      <alignment horizontal="center"/>
    </xf>
    <xf numFmtId="0" fontId="29" fillId="32" borderId="0" xfId="0" applyFont="1" applyFill="1" applyAlignment="1">
      <alignment horizontal="center"/>
    </xf>
    <xf numFmtId="0" fontId="29" fillId="32" borderId="10" xfId="0" applyFont="1" applyFill="1" applyBorder="1"/>
    <xf numFmtId="0" fontId="29" fillId="36" borderId="10" xfId="0" applyFont="1" applyFill="1" applyBorder="1"/>
    <xf numFmtId="1" fontId="29" fillId="34" borderId="0" xfId="0" applyNumberFormat="1" applyFont="1" applyFill="1"/>
    <xf numFmtId="0" fontId="32" fillId="32" borderId="0" xfId="0" applyFont="1" applyFill="1"/>
    <xf numFmtId="0" fontId="29" fillId="31" borderId="10" xfId="0" applyFont="1" applyFill="1" applyBorder="1" applyAlignment="1">
      <alignment horizontal="center"/>
    </xf>
    <xf numFmtId="0" fontId="26" fillId="35" borderId="23" xfId="0" applyFont="1" applyFill="1" applyBorder="1" applyAlignment="1" applyProtection="1">
      <alignment horizontal="center" vertical="center"/>
    </xf>
    <xf numFmtId="0" fontId="26" fillId="35" borderId="17" xfId="0" applyFont="1" applyFill="1" applyBorder="1" applyAlignment="1" applyProtection="1">
      <alignment horizontal="center" vertical="center" wrapText="1"/>
    </xf>
    <xf numFmtId="0" fontId="26" fillId="35" borderId="16" xfId="0" applyFont="1" applyFill="1" applyBorder="1" applyAlignment="1" applyProtection="1">
      <alignment horizontal="center" vertical="center" wrapText="1"/>
    </xf>
    <xf numFmtId="1" fontId="29" fillId="0" borderId="10" xfId="0" applyNumberFormat="1" applyFont="1" applyFill="1" applyBorder="1"/>
    <xf numFmtId="0" fontId="29" fillId="32" borderId="10" xfId="0" applyFont="1" applyFill="1" applyBorder="1" applyAlignment="1">
      <alignment horizontal="center"/>
    </xf>
    <xf numFmtId="0" fontId="44" fillId="46" borderId="72" xfId="0" applyFont="1" applyFill="1" applyBorder="1"/>
    <xf numFmtId="0" fontId="44" fillId="46" borderId="74" xfId="0" applyFont="1" applyFill="1" applyBorder="1" applyAlignment="1">
      <alignment horizontal="center"/>
    </xf>
    <xf numFmtId="0" fontId="44" fillId="46" borderId="76" xfId="0" applyFont="1" applyFill="1" applyBorder="1" applyAlignment="1">
      <alignment horizontal="center"/>
    </xf>
    <xf numFmtId="0" fontId="44" fillId="46" borderId="79" xfId="0" applyFont="1" applyFill="1" applyBorder="1" applyAlignment="1">
      <alignment horizontal="center"/>
    </xf>
    <xf numFmtId="0" fontId="44" fillId="46" borderId="112" xfId="0" applyFont="1" applyFill="1" applyBorder="1" applyAlignment="1">
      <alignment horizontal="center"/>
    </xf>
    <xf numFmtId="0" fontId="0" fillId="46" borderId="72" xfId="0" applyFont="1" applyFill="1" applyBorder="1" applyAlignment="1">
      <alignment horizontal="center"/>
    </xf>
    <xf numFmtId="0" fontId="0" fillId="46" borderId="74" xfId="0" applyFont="1" applyFill="1" applyBorder="1" applyAlignment="1">
      <alignment horizontal="center"/>
    </xf>
    <xf numFmtId="0" fontId="0" fillId="46" borderId="77" xfId="0" applyFont="1" applyFill="1" applyBorder="1" applyAlignment="1">
      <alignment horizontal="center"/>
    </xf>
    <xf numFmtId="0" fontId="0" fillId="46" borderId="79" xfId="0" applyFont="1" applyFill="1" applyBorder="1" applyAlignment="1">
      <alignment horizontal="center"/>
    </xf>
    <xf numFmtId="0" fontId="0" fillId="46" borderId="99" xfId="0" applyFont="1" applyFill="1" applyBorder="1"/>
    <xf numFmtId="0" fontId="45" fillId="46" borderId="0" xfId="0" applyFont="1" applyFill="1" applyBorder="1" applyAlignment="1">
      <alignment horizontal="center"/>
    </xf>
    <xf numFmtId="0" fontId="45" fillId="46" borderId="100" xfId="0" applyFont="1" applyFill="1" applyBorder="1" applyAlignment="1">
      <alignment horizontal="center"/>
    </xf>
    <xf numFmtId="0" fontId="45" fillId="46" borderId="101" xfId="0" applyFont="1" applyFill="1" applyBorder="1" applyAlignment="1">
      <alignment horizontal="center"/>
    </xf>
    <xf numFmtId="0" fontId="45" fillId="46" borderId="126" xfId="0" applyFont="1" applyFill="1" applyBorder="1" applyAlignment="1">
      <alignment horizontal="center" vertical="center" wrapText="1"/>
    </xf>
    <xf numFmtId="0" fontId="39" fillId="46" borderId="99" xfId="0" applyFont="1" applyFill="1" applyBorder="1"/>
    <xf numFmtId="0" fontId="39" fillId="46" borderId="100" xfId="0" applyFont="1" applyFill="1" applyBorder="1"/>
    <xf numFmtId="0" fontId="0" fillId="46" borderId="100" xfId="0" applyFont="1" applyFill="1" applyBorder="1"/>
    <xf numFmtId="0" fontId="0" fillId="46" borderId="101" xfId="0" applyFont="1" applyFill="1" applyBorder="1"/>
    <xf numFmtId="0" fontId="0" fillId="46" borderId="75" xfId="0" applyFont="1" applyFill="1" applyBorder="1" applyAlignment="1">
      <alignment horizontal="center"/>
    </xf>
    <xf numFmtId="0" fontId="39" fillId="46" borderId="72" xfId="0" applyFont="1" applyFill="1" applyBorder="1"/>
    <xf numFmtId="0" fontId="39" fillId="46" borderId="73" xfId="0" applyFont="1" applyFill="1" applyBorder="1" applyAlignment="1">
      <alignment horizontal="center"/>
    </xf>
    <xf numFmtId="0" fontId="39" fillId="46" borderId="74" xfId="0" applyFont="1" applyFill="1" applyBorder="1" applyAlignment="1">
      <alignment horizontal="center"/>
    </xf>
    <xf numFmtId="1" fontId="39" fillId="46" borderId="87" xfId="0" applyNumberFormat="1" applyFont="1" applyFill="1" applyBorder="1"/>
    <xf numFmtId="0" fontId="25" fillId="46" borderId="0" xfId="34" applyFill="1" applyBorder="1" applyAlignment="1" applyProtection="1">
      <alignment vertical="center"/>
    </xf>
    <xf numFmtId="0" fontId="64" fillId="46" borderId="88" xfId="34" applyFont="1" applyFill="1" applyBorder="1" applyAlignment="1" applyProtection="1">
      <alignment horizontal="center"/>
    </xf>
    <xf numFmtId="1" fontId="39" fillId="46" borderId="75" xfId="0" applyNumberFormat="1" applyFont="1" applyFill="1" applyBorder="1"/>
    <xf numFmtId="0" fontId="39" fillId="46" borderId="76" xfId="0" applyFont="1" applyFill="1" applyBorder="1" applyAlignment="1">
      <alignment horizontal="center"/>
    </xf>
    <xf numFmtId="1" fontId="39" fillId="46" borderId="77" xfId="0" applyNumberFormat="1" applyFont="1" applyFill="1" applyBorder="1"/>
    <xf numFmtId="0" fontId="39" fillId="46" borderId="78" xfId="0" applyFont="1" applyFill="1" applyBorder="1" applyAlignment="1">
      <alignment horizontal="center"/>
    </xf>
    <xf numFmtId="0" fontId="39" fillId="46" borderId="79" xfId="0" applyFont="1" applyFill="1" applyBorder="1" applyAlignment="1">
      <alignment horizontal="center"/>
    </xf>
    <xf numFmtId="0" fontId="45" fillId="46" borderId="126" xfId="0" applyFont="1" applyFill="1" applyBorder="1" applyAlignment="1">
      <alignment horizontal="center"/>
    </xf>
    <xf numFmtId="0" fontId="45" fillId="46" borderId="99" xfId="0" applyFont="1" applyFill="1" applyBorder="1" applyAlignment="1">
      <alignment horizontal="center"/>
    </xf>
    <xf numFmtId="0" fontId="45" fillId="46" borderId="112" xfId="0" applyFont="1" applyFill="1" applyBorder="1" applyAlignment="1">
      <alignment horizontal="center"/>
    </xf>
    <xf numFmtId="0" fontId="45" fillId="46" borderId="72" xfId="0" applyFont="1" applyFill="1" applyBorder="1" applyAlignment="1">
      <alignment horizontal="center"/>
    </xf>
    <xf numFmtId="0" fontId="45" fillId="46" borderId="75" xfId="0" applyFont="1" applyFill="1" applyBorder="1" applyAlignment="1">
      <alignment horizontal="center"/>
    </xf>
    <xf numFmtId="0" fontId="0" fillId="46" borderId="77" xfId="0" applyFont="1" applyFill="1" applyBorder="1"/>
    <xf numFmtId="0" fontId="42" fillId="46" borderId="100" xfId="0" applyFont="1" applyFill="1" applyBorder="1" applyAlignment="1">
      <alignment horizontal="center"/>
    </xf>
    <xf numFmtId="0" fontId="45" fillId="46" borderId="50" xfId="0" applyFont="1" applyFill="1" applyBorder="1" applyAlignment="1">
      <alignment horizontal="center"/>
    </xf>
    <xf numFmtId="0" fontId="45" fillId="46" borderId="113" xfId="0" applyFont="1" applyFill="1" applyBorder="1" applyAlignment="1">
      <alignment horizontal="center"/>
    </xf>
    <xf numFmtId="0" fontId="42" fillId="46" borderId="101" xfId="0" applyFont="1" applyFill="1" applyBorder="1" applyAlignment="1">
      <alignment horizontal="center"/>
    </xf>
    <xf numFmtId="0" fontId="42" fillId="46" borderId="99" xfId="0" applyFont="1" applyFill="1" applyBorder="1" applyAlignment="1">
      <alignment horizontal="center"/>
    </xf>
    <xf numFmtId="0" fontId="44" fillId="46" borderId="75" xfId="0" applyFont="1" applyFill="1" applyBorder="1" applyAlignment="1">
      <alignment horizontal="center" vertical="center" wrapText="1"/>
    </xf>
    <xf numFmtId="0" fontId="42" fillId="46" borderId="0" xfId="0" applyFont="1" applyFill="1" applyBorder="1" applyAlignment="1">
      <alignment horizontal="center" vertical="center" wrapText="1"/>
    </xf>
    <xf numFmtId="0" fontId="42" fillId="46" borderId="76" xfId="0" applyFont="1" applyFill="1" applyBorder="1" applyAlignment="1">
      <alignment horizontal="center" vertical="center" wrapText="1"/>
    </xf>
    <xf numFmtId="0" fontId="44" fillId="46" borderId="77" xfId="0" applyFont="1" applyFill="1" applyBorder="1" applyAlignment="1">
      <alignment horizontal="center" vertical="center" wrapText="1"/>
    </xf>
    <xf numFmtId="0" fontId="42" fillId="46" borderId="78" xfId="0" applyFont="1" applyFill="1" applyBorder="1" applyAlignment="1">
      <alignment horizontal="center" vertical="center" wrapText="1"/>
    </xf>
    <xf numFmtId="0" fontId="42" fillId="46" borderId="79" xfId="0" applyFont="1" applyFill="1" applyBorder="1" applyAlignment="1">
      <alignment horizontal="center" vertical="center" wrapText="1"/>
    </xf>
    <xf numFmtId="0" fontId="39" fillId="46" borderId="0" xfId="0" applyFont="1" applyFill="1" applyBorder="1" applyAlignment="1">
      <alignment horizontal="center" vertical="center"/>
    </xf>
    <xf numFmtId="165" fontId="66" fillId="26" borderId="10" xfId="0" applyNumberFormat="1" applyFont="1" applyFill="1" applyBorder="1" applyAlignment="1" applyProtection="1">
      <alignment horizontal="center" vertical="center" wrapText="1"/>
    </xf>
    <xf numFmtId="165" fontId="66" fillId="27" borderId="10" xfId="0" applyNumberFormat="1" applyFont="1" applyFill="1" applyBorder="1" applyAlignment="1" applyProtection="1">
      <alignment horizontal="center" vertical="center" wrapText="1"/>
    </xf>
    <xf numFmtId="0" fontId="39" fillId="46" borderId="0" xfId="0" applyFont="1" applyFill="1" applyBorder="1" applyAlignment="1">
      <alignment horizontal="center" vertical="center"/>
    </xf>
    <xf numFmtId="0" fontId="23" fillId="41" borderId="10" xfId="40" applyFont="1" applyFill="1" applyBorder="1" applyAlignment="1" applyProtection="1">
      <alignment wrapText="1"/>
    </xf>
    <xf numFmtId="0" fontId="69" fillId="24" borderId="10" xfId="40" applyFont="1" applyFill="1" applyBorder="1" applyAlignment="1" applyProtection="1">
      <alignment wrapText="1"/>
    </xf>
    <xf numFmtId="0" fontId="23" fillId="47" borderId="10" xfId="40" applyFont="1" applyFill="1" applyBorder="1" applyAlignment="1" applyProtection="1">
      <alignment wrapText="1"/>
    </xf>
    <xf numFmtId="0" fontId="23" fillId="36" borderId="10" xfId="40" applyFont="1" applyFill="1" applyBorder="1" applyAlignment="1" applyProtection="1">
      <alignment wrapText="1"/>
    </xf>
    <xf numFmtId="0" fontId="71" fillId="24" borderId="10" xfId="40" applyFont="1" applyFill="1" applyBorder="1" applyAlignment="1" applyProtection="1">
      <alignment wrapText="1"/>
    </xf>
    <xf numFmtId="0" fontId="72" fillId="24" borderId="10" xfId="40" applyFont="1" applyFill="1" applyBorder="1" applyAlignment="1" applyProtection="1">
      <alignment wrapText="1"/>
    </xf>
    <xf numFmtId="0" fontId="23" fillId="43" borderId="10" xfId="40" applyFont="1" applyFill="1" applyBorder="1" applyAlignment="1" applyProtection="1">
      <alignment wrapText="1"/>
    </xf>
    <xf numFmtId="0" fontId="70" fillId="32" borderId="10" xfId="40" applyFont="1" applyFill="1" applyBorder="1" applyAlignment="1">
      <alignment vertical="center" wrapText="1"/>
    </xf>
    <xf numFmtId="0" fontId="0" fillId="46" borderId="59" xfId="0" applyFont="1" applyFill="1" applyBorder="1" applyAlignment="1">
      <alignment horizontal="center"/>
    </xf>
    <xf numFmtId="0" fontId="0" fillId="46" borderId="57" xfId="0" applyFont="1" applyFill="1" applyBorder="1" applyAlignment="1">
      <alignment horizontal="center"/>
    </xf>
    <xf numFmtId="0" fontId="78" fillId="46" borderId="0" xfId="0" applyFont="1" applyFill="1" applyBorder="1" applyAlignment="1">
      <alignment horizontal="left" vertical="center"/>
    </xf>
    <xf numFmtId="0" fontId="82" fillId="49" borderId="0" xfId="0" applyFont="1" applyFill="1" applyAlignment="1">
      <alignment horizontal="center" vertical="center" wrapText="1"/>
    </xf>
    <xf numFmtId="0" fontId="82" fillId="49" borderId="136" xfId="0" applyFont="1" applyFill="1" applyBorder="1" applyAlignment="1">
      <alignment horizontal="center" vertical="center" wrapText="1"/>
    </xf>
    <xf numFmtId="2" fontId="92" fillId="34" borderId="89" xfId="0" applyNumberFormat="1" applyFont="1" applyFill="1" applyBorder="1" applyAlignment="1" applyProtection="1">
      <alignment horizontal="center" vertical="center" wrapText="1"/>
      <protection locked="0"/>
    </xf>
    <xf numFmtId="0" fontId="84" fillId="49" borderId="0" xfId="0" applyFont="1" applyFill="1" applyBorder="1" applyAlignment="1" applyProtection="1">
      <alignment horizontal="center" vertical="center" wrapText="1"/>
    </xf>
    <xf numFmtId="0" fontId="86" fillId="49" borderId="0" xfId="0" applyFont="1" applyFill="1" applyBorder="1" applyAlignment="1">
      <alignment vertical="center" wrapText="1"/>
    </xf>
    <xf numFmtId="0" fontId="84" fillId="49" borderId="136" xfId="0" applyFont="1" applyFill="1" applyBorder="1" applyAlignment="1" applyProtection="1">
      <alignment horizontal="center" vertical="center" wrapText="1"/>
    </xf>
    <xf numFmtId="0" fontId="85" fillId="49" borderId="0" xfId="0" applyFont="1" applyFill="1" applyBorder="1" applyAlignment="1">
      <alignment vertical="center"/>
    </xf>
    <xf numFmtId="0" fontId="85" fillId="49" borderId="0" xfId="0" applyFont="1" applyFill="1" applyBorder="1" applyAlignment="1">
      <alignment horizontal="right" vertical="center"/>
    </xf>
    <xf numFmtId="0" fontId="86" fillId="49" borderId="0" xfId="0" applyFont="1" applyFill="1" applyBorder="1" applyAlignment="1">
      <alignment horizontal="center" vertical="center"/>
    </xf>
    <xf numFmtId="1" fontId="92" fillId="34" borderId="89" xfId="0" applyNumberFormat="1" applyFont="1" applyFill="1" applyBorder="1" applyAlignment="1" applyProtection="1">
      <alignment horizontal="center" vertical="center" wrapText="1"/>
      <protection locked="0"/>
    </xf>
    <xf numFmtId="0" fontId="82" fillId="49" borderId="0" xfId="0" applyFont="1" applyFill="1" applyBorder="1" applyAlignment="1">
      <alignment horizontal="center" vertical="center" wrapText="1"/>
    </xf>
    <xf numFmtId="0" fontId="39" fillId="46" borderId="0" xfId="0" applyFont="1" applyFill="1" applyBorder="1" applyAlignment="1">
      <alignment horizontal="center"/>
    </xf>
    <xf numFmtId="0" fontId="86" fillId="49" borderId="140" xfId="0" applyFont="1" applyFill="1" applyBorder="1" applyAlignment="1">
      <alignment horizontal="center" vertical="center" wrapText="1"/>
    </xf>
    <xf numFmtId="0" fontId="50" fillId="46" borderId="0" xfId="0" applyFont="1" applyFill="1"/>
    <xf numFmtId="0" fontId="50" fillId="46" borderId="0" xfId="0" applyFont="1" applyFill="1" applyBorder="1" applyAlignment="1">
      <alignment horizontal="center"/>
    </xf>
    <xf numFmtId="0" fontId="0" fillId="46" borderId="83" xfId="0" applyFont="1" applyFill="1" applyBorder="1" applyAlignment="1">
      <alignment horizontal="center"/>
    </xf>
    <xf numFmtId="0" fontId="39" fillId="46" borderId="34" xfId="0" applyFont="1" applyFill="1" applyBorder="1" applyAlignment="1">
      <alignment horizontal="center"/>
    </xf>
    <xf numFmtId="0" fontId="0" fillId="46" borderId="149" xfId="0" applyFont="1" applyFill="1" applyBorder="1" applyAlignment="1">
      <alignment horizontal="center"/>
    </xf>
    <xf numFmtId="0" fontId="0" fillId="46" borderId="150" xfId="0" applyFont="1" applyFill="1" applyBorder="1" applyAlignment="1">
      <alignment horizontal="center"/>
    </xf>
    <xf numFmtId="0" fontId="39" fillId="46" borderId="80" xfId="0" applyFont="1" applyFill="1" applyBorder="1" applyAlignment="1">
      <alignment horizontal="center"/>
    </xf>
    <xf numFmtId="0" fontId="0" fillId="46" borderId="34" xfId="0" applyFont="1" applyFill="1" applyBorder="1" applyAlignment="1">
      <alignment horizontal="center"/>
    </xf>
    <xf numFmtId="0" fontId="45" fillId="46" borderId="0" xfId="0" applyFont="1" applyFill="1" applyBorder="1"/>
    <xf numFmtId="0" fontId="50" fillId="46" borderId="0" xfId="0" applyFont="1" applyFill="1" applyBorder="1"/>
    <xf numFmtId="0" fontId="50" fillId="46" borderId="34" xfId="0" applyFont="1" applyFill="1" applyBorder="1"/>
    <xf numFmtId="0" fontId="50" fillId="46" borderId="34" xfId="0" applyFont="1" applyFill="1" applyBorder="1" applyAlignment="1">
      <alignment horizontal="center"/>
    </xf>
    <xf numFmtId="0" fontId="0" fillId="46" borderId="148" xfId="0" applyFont="1" applyFill="1" applyBorder="1" applyAlignment="1">
      <alignment horizontal="center"/>
    </xf>
    <xf numFmtId="0" fontId="39" fillId="46" borderId="22" xfId="0" applyFont="1" applyFill="1" applyBorder="1" applyAlignment="1">
      <alignment horizontal="center"/>
    </xf>
    <xf numFmtId="0" fontId="0" fillId="46" borderId="22" xfId="0" applyFont="1" applyFill="1" applyBorder="1" applyAlignment="1">
      <alignment horizontal="center"/>
    </xf>
    <xf numFmtId="0" fontId="0" fillId="46" borderId="24" xfId="0" applyFont="1" applyFill="1" applyBorder="1" applyAlignment="1">
      <alignment horizontal="center"/>
    </xf>
    <xf numFmtId="0" fontId="45" fillId="46" borderId="14" xfId="0" applyFont="1" applyFill="1" applyBorder="1" applyAlignment="1">
      <alignment horizontal="center"/>
    </xf>
    <xf numFmtId="0" fontId="45" fillId="46" borderId="13" xfId="0" applyFont="1" applyFill="1" applyBorder="1" applyAlignment="1">
      <alignment horizontal="center"/>
    </xf>
    <xf numFmtId="0" fontId="45" fillId="46" borderId="11" xfId="0" applyFont="1" applyFill="1" applyBorder="1" applyAlignment="1">
      <alignment horizontal="center"/>
    </xf>
    <xf numFmtId="0" fontId="44" fillId="46" borderId="14" xfId="0" applyFont="1" applyFill="1" applyBorder="1" applyAlignment="1">
      <alignment horizontal="center"/>
    </xf>
    <xf numFmtId="0" fontId="44" fillId="46" borderId="13" xfId="0" applyFont="1" applyFill="1" applyBorder="1" applyAlignment="1">
      <alignment horizontal="center"/>
    </xf>
    <xf numFmtId="0" fontId="44" fillId="46" borderId="11" xfId="0" applyFont="1" applyFill="1" applyBorder="1" applyAlignment="1">
      <alignment horizontal="center"/>
    </xf>
    <xf numFmtId="0" fontId="39" fillId="46" borderId="24" xfId="0" applyFont="1" applyFill="1" applyBorder="1" applyAlignment="1">
      <alignment horizontal="center"/>
    </xf>
    <xf numFmtId="0" fontId="44" fillId="46" borderId="148" xfId="0" applyFont="1" applyFill="1" applyBorder="1" applyAlignment="1">
      <alignment horizontal="center"/>
    </xf>
    <xf numFmtId="0" fontId="44" fillId="46" borderId="149" xfId="0" applyFont="1" applyFill="1" applyBorder="1" applyAlignment="1">
      <alignment horizontal="center"/>
    </xf>
    <xf numFmtId="0" fontId="44" fillId="46" borderId="22" xfId="0" applyFont="1" applyFill="1" applyBorder="1" applyAlignment="1">
      <alignment horizontal="center"/>
    </xf>
    <xf numFmtId="0" fontId="44" fillId="46" borderId="83" xfId="0" applyFont="1" applyFill="1" applyBorder="1" applyAlignment="1">
      <alignment horizontal="center"/>
    </xf>
    <xf numFmtId="0" fontId="39" fillId="46" borderId="14" xfId="0" applyFont="1" applyFill="1" applyBorder="1" applyAlignment="1">
      <alignment horizontal="center"/>
    </xf>
    <xf numFmtId="0" fontId="39" fillId="46" borderId="13" xfId="0" applyFont="1" applyFill="1" applyBorder="1" applyAlignment="1">
      <alignment horizontal="center"/>
    </xf>
    <xf numFmtId="0" fontId="39" fillId="46" borderId="11" xfId="0" applyFont="1" applyFill="1" applyBorder="1" applyAlignment="1">
      <alignment horizontal="center"/>
    </xf>
    <xf numFmtId="0" fontId="0" fillId="46" borderId="14" xfId="0" applyFont="1" applyFill="1" applyBorder="1" applyAlignment="1">
      <alignment horizontal="center"/>
    </xf>
    <xf numFmtId="0" fontId="0" fillId="46" borderId="13" xfId="0" applyFont="1" applyFill="1" applyBorder="1" applyAlignment="1">
      <alignment horizontal="center"/>
    </xf>
    <xf numFmtId="0" fontId="0" fillId="46" borderId="11" xfId="0" applyFont="1" applyFill="1" applyBorder="1" applyAlignment="1">
      <alignment horizontal="center"/>
    </xf>
    <xf numFmtId="2" fontId="44" fillId="46" borderId="11" xfId="0" applyNumberFormat="1" applyFont="1" applyFill="1" applyBorder="1" applyAlignment="1">
      <alignment horizontal="center"/>
    </xf>
    <xf numFmtId="0" fontId="44" fillId="46" borderId="126" xfId="0" applyFont="1" applyFill="1" applyBorder="1" applyAlignment="1">
      <alignment horizontal="center" vertical="center"/>
    </xf>
    <xf numFmtId="0" fontId="45" fillId="46" borderId="148" xfId="0" applyFont="1" applyFill="1" applyBorder="1"/>
    <xf numFmtId="0" fontId="50" fillId="46" borderId="150" xfId="0" applyFont="1" applyFill="1" applyBorder="1"/>
    <xf numFmtId="0" fontId="44" fillId="46" borderId="150" xfId="0" applyFont="1" applyFill="1" applyBorder="1" applyAlignment="1">
      <alignment horizontal="center"/>
    </xf>
    <xf numFmtId="0" fontId="44" fillId="46" borderId="24" xfId="0" applyFont="1" applyFill="1" applyBorder="1" applyAlignment="1">
      <alignment horizontal="center"/>
    </xf>
    <xf numFmtId="0" fontId="79" fillId="49" borderId="0" xfId="0" applyFont="1" applyFill="1" applyBorder="1" applyAlignment="1">
      <alignment horizontal="center" vertical="center" wrapText="1"/>
    </xf>
    <xf numFmtId="0" fontId="85" fillId="49" borderId="142" xfId="0" applyFont="1" applyFill="1" applyBorder="1"/>
    <xf numFmtId="0" fontId="85" fillId="49" borderId="0" xfId="0" applyFont="1" applyFill="1"/>
    <xf numFmtId="0" fontId="85" fillId="0" borderId="0" xfId="0" applyFont="1"/>
    <xf numFmtId="0" fontId="85" fillId="49" borderId="136" xfId="0" applyFont="1" applyFill="1" applyBorder="1" applyAlignment="1">
      <alignment vertical="center"/>
    </xf>
    <xf numFmtId="0" fontId="85" fillId="49" borderId="0" xfId="0" applyFont="1" applyFill="1" applyAlignment="1">
      <alignment vertical="center"/>
    </xf>
    <xf numFmtId="0" fontId="112" fillId="49" borderId="136" xfId="0" applyFont="1" applyFill="1" applyBorder="1" applyAlignment="1">
      <alignment vertical="center"/>
    </xf>
    <xf numFmtId="0" fontId="112" fillId="49" borderId="0" xfId="0" applyFont="1" applyFill="1" applyAlignment="1">
      <alignment vertical="center"/>
    </xf>
    <xf numFmtId="0" fontId="85" fillId="0" borderId="0" xfId="0" applyFont="1" applyFill="1"/>
    <xf numFmtId="0" fontId="114" fillId="49" borderId="0" xfId="0" applyFont="1" applyFill="1" applyBorder="1" applyAlignment="1">
      <alignment vertical="center"/>
    </xf>
    <xf numFmtId="0" fontId="97" fillId="49" borderId="136" xfId="0" applyFont="1" applyFill="1" applyBorder="1" applyAlignment="1">
      <alignment horizontal="center" vertical="center"/>
    </xf>
    <xf numFmtId="0" fontId="116" fillId="49" borderId="136" xfId="0" applyFont="1" applyFill="1" applyBorder="1" applyAlignment="1">
      <alignment vertical="center"/>
    </xf>
    <xf numFmtId="167" fontId="85" fillId="49" borderId="0" xfId="0" applyNumberFormat="1" applyFont="1" applyFill="1" applyBorder="1" applyAlignment="1">
      <alignment vertical="center"/>
    </xf>
    <xf numFmtId="0" fontId="80" fillId="44" borderId="134" xfId="0" applyFont="1" applyFill="1" applyBorder="1" applyAlignment="1">
      <alignment horizontal="center" vertical="center" wrapText="1"/>
    </xf>
    <xf numFmtId="0" fontId="85" fillId="49" borderId="0" xfId="0" applyFont="1" applyFill="1" applyBorder="1" applyAlignment="1">
      <alignment horizontal="center" vertical="center"/>
    </xf>
    <xf numFmtId="0" fontId="90" fillId="49" borderId="0" xfId="0" applyFont="1" applyFill="1" applyBorder="1" applyAlignment="1">
      <alignment horizontal="center" vertical="center"/>
    </xf>
    <xf numFmtId="169" fontId="86" fillId="34" borderId="45" xfId="0" applyNumberFormat="1" applyFont="1" applyFill="1" applyBorder="1" applyAlignment="1" applyProtection="1">
      <alignment horizontal="center" vertical="center"/>
      <protection locked="0"/>
    </xf>
    <xf numFmtId="0" fontId="120" fillId="49" borderId="0" xfId="0" applyFont="1" applyFill="1" applyAlignment="1">
      <alignment vertical="center"/>
    </xf>
    <xf numFmtId="0" fontId="112" fillId="49" borderId="0" xfId="0" applyFont="1" applyFill="1" applyBorder="1" applyAlignment="1">
      <alignment horizontal="center" vertical="center"/>
    </xf>
    <xf numFmtId="0" fontId="81" fillId="49" borderId="0" xfId="0" applyFont="1" applyFill="1" applyBorder="1" applyAlignment="1">
      <alignment horizontal="center" vertical="center"/>
    </xf>
    <xf numFmtId="2" fontId="86" fillId="49" borderId="0" xfId="0" applyNumberFormat="1" applyFont="1" applyFill="1" applyBorder="1" applyAlignment="1">
      <alignment horizontal="center" vertical="center"/>
    </xf>
    <xf numFmtId="2" fontId="85" fillId="49" borderId="0" xfId="0" applyNumberFormat="1" applyFont="1" applyFill="1" applyBorder="1" applyAlignment="1">
      <alignment horizontal="center" vertical="center"/>
    </xf>
    <xf numFmtId="2" fontId="85" fillId="49" borderId="0" xfId="0" applyNumberFormat="1" applyFont="1" applyFill="1" applyBorder="1" applyAlignment="1">
      <alignment vertical="center"/>
    </xf>
    <xf numFmtId="0" fontId="82" fillId="49" borderId="0" xfId="0" applyFont="1" applyFill="1" applyBorder="1" applyAlignment="1">
      <alignment horizontal="center" vertical="center"/>
    </xf>
    <xf numFmtId="167" fontId="85" fillId="49" borderId="0" xfId="0" applyNumberFormat="1" applyFont="1" applyFill="1" applyBorder="1" applyAlignment="1">
      <alignment horizontal="center" vertical="center"/>
    </xf>
    <xf numFmtId="0" fontId="85" fillId="49" borderId="0" xfId="0" applyFont="1" applyFill="1" applyBorder="1"/>
    <xf numFmtId="0" fontId="119" fillId="49" borderId="0" xfId="0" applyFont="1" applyFill="1" applyBorder="1" applyAlignment="1">
      <alignment horizontal="center" vertical="center"/>
    </xf>
    <xf numFmtId="0" fontId="85" fillId="49" borderId="0" xfId="0" applyFont="1" applyFill="1" applyAlignment="1">
      <alignment horizontal="center" vertical="center"/>
    </xf>
    <xf numFmtId="0" fontId="112" fillId="49" borderId="0" xfId="0" applyFont="1" applyFill="1" applyAlignment="1">
      <alignment horizontal="center" vertical="center"/>
    </xf>
    <xf numFmtId="0" fontId="85" fillId="0" borderId="0" xfId="0" applyFont="1" applyFill="1" applyAlignment="1">
      <alignment horizontal="center" vertical="center"/>
    </xf>
    <xf numFmtId="0" fontId="85" fillId="0" borderId="0" xfId="0" applyFont="1" applyFill="1" applyBorder="1"/>
    <xf numFmtId="0" fontId="85" fillId="0" borderId="0" xfId="0" applyFont="1" applyFill="1" applyBorder="1" applyAlignment="1">
      <alignment horizontal="center"/>
    </xf>
    <xf numFmtId="0" fontId="0" fillId="46" borderId="0" xfId="0" applyFont="1" applyFill="1" applyAlignment="1">
      <alignment horizontal="center"/>
    </xf>
    <xf numFmtId="0" fontId="39" fillId="46" borderId="0" xfId="0" applyFont="1" applyFill="1" applyBorder="1" applyAlignment="1">
      <alignment horizontal="center" vertical="center"/>
    </xf>
    <xf numFmtId="0" fontId="39" fillId="46" borderId="83" xfId="0" applyFont="1" applyFill="1" applyBorder="1" applyAlignment="1">
      <alignment horizontal="center" vertical="center"/>
    </xf>
    <xf numFmtId="0" fontId="122" fillId="35" borderId="102" xfId="0" applyFont="1" applyFill="1" applyBorder="1" applyAlignment="1" applyProtection="1">
      <alignment horizontal="center" vertical="center" wrapText="1"/>
    </xf>
    <xf numFmtId="0" fontId="45" fillId="46" borderId="148" xfId="0" applyFont="1" applyFill="1" applyBorder="1" applyAlignment="1">
      <alignment horizontal="center"/>
    </xf>
    <xf numFmtId="0" fontId="45" fillId="46" borderId="149" xfId="0" applyFont="1" applyFill="1" applyBorder="1" applyAlignment="1">
      <alignment horizontal="center"/>
    </xf>
    <xf numFmtId="0" fontId="45" fillId="46" borderId="150" xfId="0" applyFont="1" applyFill="1" applyBorder="1" applyAlignment="1">
      <alignment horizontal="center"/>
    </xf>
    <xf numFmtId="0" fontId="45" fillId="46" borderId="149" xfId="0" applyFont="1" applyFill="1" applyBorder="1"/>
    <xf numFmtId="0" fontId="45" fillId="46" borderId="10" xfId="0" applyFont="1" applyFill="1" applyBorder="1" applyAlignment="1">
      <alignment horizontal="center"/>
    </xf>
    <xf numFmtId="0" fontId="44" fillId="46" borderId="12" xfId="0" applyFont="1" applyFill="1" applyBorder="1" applyAlignment="1">
      <alignment horizontal="center"/>
    </xf>
    <xf numFmtId="0" fontId="39" fillId="46" borderId="149" xfId="0" applyFont="1" applyFill="1" applyBorder="1" applyAlignment="1">
      <alignment horizontal="center"/>
    </xf>
    <xf numFmtId="0" fontId="39" fillId="46" borderId="148" xfId="0" applyFont="1" applyFill="1" applyBorder="1" applyAlignment="1">
      <alignment horizontal="center"/>
    </xf>
    <xf numFmtId="0" fontId="39" fillId="46" borderId="10" xfId="0" applyFont="1" applyFill="1" applyBorder="1" applyAlignment="1">
      <alignment horizontal="center"/>
    </xf>
    <xf numFmtId="0" fontId="0" fillId="0" borderId="0" xfId="0" applyFont="1" applyFill="1"/>
    <xf numFmtId="0" fontId="91" fillId="49" borderId="0" xfId="0" applyFont="1" applyFill="1" applyBorder="1" applyAlignment="1">
      <alignment horizontal="center" vertical="center"/>
    </xf>
    <xf numFmtId="0" fontId="39" fillId="46" borderId="0" xfId="0" applyFont="1" applyFill="1" applyAlignment="1">
      <alignment horizontal="center" vertical="center"/>
    </xf>
    <xf numFmtId="0" fontId="0" fillId="46" borderId="74" xfId="0" applyFont="1" applyFill="1" applyBorder="1"/>
    <xf numFmtId="0" fontId="126" fillId="50" borderId="134" xfId="0" applyFont="1" applyFill="1" applyBorder="1" applyAlignment="1">
      <alignment horizontal="center"/>
    </xf>
    <xf numFmtId="0" fontId="126" fillId="50" borderId="156" xfId="0" applyFont="1" applyFill="1" applyBorder="1" applyAlignment="1">
      <alignment horizontal="center"/>
    </xf>
    <xf numFmtId="0" fontId="126" fillId="50" borderId="157" xfId="0" applyFont="1" applyFill="1" applyBorder="1" applyAlignment="1">
      <alignment horizontal="center"/>
    </xf>
    <xf numFmtId="0" fontId="126" fillId="50" borderId="158" xfId="0" applyFont="1" applyFill="1" applyBorder="1" applyAlignment="1">
      <alignment horizontal="center"/>
    </xf>
    <xf numFmtId="0" fontId="87" fillId="35" borderId="102" xfId="0" applyFont="1" applyFill="1" applyBorder="1" applyAlignment="1" applyProtection="1">
      <alignment horizontal="center" vertical="center" wrapText="1"/>
    </xf>
    <xf numFmtId="0" fontId="29" fillId="0" borderId="0" xfId="0" applyFont="1" applyFill="1"/>
    <xf numFmtId="0" fontId="21" fillId="0" borderId="0" xfId="0" applyFont="1" applyFill="1" applyBorder="1" applyAlignment="1" applyProtection="1">
      <alignment vertical="center" wrapText="1"/>
    </xf>
    <xf numFmtId="0" fontId="21" fillId="0" borderId="10" xfId="0" applyFont="1" applyFill="1" applyBorder="1" applyAlignment="1" applyProtection="1">
      <alignment horizontal="center" vertical="center"/>
    </xf>
    <xf numFmtId="0" fontId="31" fillId="0" borderId="19" xfId="0" applyFont="1" applyFill="1" applyBorder="1" applyAlignment="1" applyProtection="1">
      <alignment horizontal="center" vertical="center" wrapText="1"/>
    </xf>
    <xf numFmtId="0" fontId="31" fillId="0" borderId="27" xfId="0" applyFont="1" applyFill="1" applyBorder="1" applyAlignment="1" applyProtection="1">
      <alignment horizontal="center" vertical="center" wrapText="1"/>
    </xf>
    <xf numFmtId="0" fontId="31" fillId="0" borderId="29" xfId="0" applyFont="1" applyFill="1" applyBorder="1" applyAlignment="1">
      <alignment horizontal="center" vertical="center" wrapText="1"/>
    </xf>
    <xf numFmtId="165" fontId="21" fillId="0" borderId="1" xfId="0" applyNumberFormat="1" applyFont="1" applyFill="1" applyBorder="1" applyAlignment="1" applyProtection="1">
      <alignment vertical="center"/>
    </xf>
    <xf numFmtId="0" fontId="100" fillId="49" borderId="0" xfId="0" applyFont="1" applyFill="1"/>
    <xf numFmtId="0" fontId="86" fillId="49" borderId="143" xfId="0" applyFont="1" applyFill="1" applyBorder="1" applyAlignment="1">
      <alignment horizontal="center" vertical="center" wrapText="1"/>
    </xf>
    <xf numFmtId="0" fontId="112" fillId="49" borderId="0" xfId="0" applyNumberFormat="1" applyFont="1" applyFill="1" applyBorder="1" applyAlignment="1" applyProtection="1">
      <alignment horizontal="left" vertical="center" wrapText="1"/>
    </xf>
    <xf numFmtId="0" fontId="87" fillId="49" borderId="0" xfId="0" applyFont="1" applyFill="1" applyBorder="1" applyAlignment="1" applyProtection="1">
      <alignment horizontal="left" vertical="center" wrapText="1"/>
    </xf>
    <xf numFmtId="0" fontId="122" fillId="35" borderId="134" xfId="0" applyFont="1" applyFill="1" applyBorder="1" applyAlignment="1" applyProtection="1">
      <alignment horizontal="center" vertical="center" wrapText="1"/>
    </xf>
    <xf numFmtId="0" fontId="123" fillId="49" borderId="0" xfId="0" applyFont="1" applyFill="1" applyBorder="1" applyAlignment="1">
      <alignment horizontal="left"/>
    </xf>
    <xf numFmtId="0" fontId="86" fillId="49" borderId="0" xfId="0" applyFont="1" applyFill="1" applyBorder="1" applyAlignment="1">
      <alignment horizontal="center" vertical="center" wrapText="1"/>
    </xf>
    <xf numFmtId="0" fontId="122" fillId="35" borderId="134" xfId="0" applyFont="1" applyFill="1" applyBorder="1" applyAlignment="1" applyProtection="1">
      <alignment horizontal="center" vertical="center" wrapText="1"/>
    </xf>
    <xf numFmtId="0" fontId="86" fillId="49" borderId="137" xfId="0" applyFont="1" applyFill="1" applyBorder="1" applyAlignment="1">
      <alignment horizontal="center" vertical="center" wrapText="1"/>
    </xf>
    <xf numFmtId="0" fontId="86" fillId="49" borderId="138" xfId="0" applyFont="1" applyFill="1" applyBorder="1" applyAlignment="1">
      <alignment horizontal="center" vertical="center" wrapText="1"/>
    </xf>
    <xf numFmtId="0" fontId="86" fillId="49" borderId="139" xfId="0" applyFont="1" applyFill="1" applyBorder="1" applyAlignment="1">
      <alignment horizontal="center" vertical="center" wrapText="1"/>
    </xf>
    <xf numFmtId="0" fontId="86" fillId="49" borderId="141" xfId="0" applyFont="1" applyFill="1" applyBorder="1" applyAlignment="1">
      <alignment horizontal="center" vertical="center" wrapText="1"/>
    </xf>
    <xf numFmtId="0" fontId="86" fillId="49" borderId="142" xfId="0" applyFont="1" applyFill="1" applyBorder="1" applyAlignment="1">
      <alignment horizontal="center" vertical="center" wrapText="1"/>
    </xf>
    <xf numFmtId="0" fontId="86" fillId="49" borderId="143" xfId="0" applyFont="1" applyFill="1" applyBorder="1" applyAlignment="1">
      <alignment horizontal="center" vertical="center" wrapText="1"/>
    </xf>
    <xf numFmtId="0" fontId="83" fillId="49" borderId="136" xfId="0" applyFont="1" applyFill="1" applyBorder="1" applyAlignment="1">
      <alignment horizontal="center" vertical="center" wrapText="1"/>
    </xf>
    <xf numFmtId="0" fontId="85" fillId="49" borderId="138" xfId="0" applyFont="1" applyFill="1" applyBorder="1"/>
    <xf numFmtId="0" fontId="80" fillId="44" borderId="92" xfId="0" applyFont="1" applyFill="1" applyBorder="1" applyAlignment="1">
      <alignment horizontal="center" vertical="center" wrapText="1"/>
    </xf>
    <xf numFmtId="0" fontId="113" fillId="49" borderId="137" xfId="0" applyFont="1" applyFill="1" applyBorder="1" applyAlignment="1">
      <alignment vertical="center"/>
    </xf>
    <xf numFmtId="0" fontId="85" fillId="49" borderId="138" xfId="0" applyFont="1" applyFill="1" applyBorder="1" applyAlignment="1">
      <alignment vertical="center"/>
    </xf>
    <xf numFmtId="0" fontId="85" fillId="49" borderId="138" xfId="0" applyFont="1" applyFill="1" applyBorder="1" applyAlignment="1">
      <alignment horizontal="right" vertical="center"/>
    </xf>
    <xf numFmtId="167" fontId="85" fillId="49" borderId="138" xfId="0" applyNumberFormat="1" applyFont="1" applyFill="1" applyBorder="1" applyAlignment="1">
      <alignment vertical="center"/>
    </xf>
    <xf numFmtId="0" fontId="85" fillId="49" borderId="139" xfId="0" applyFont="1" applyFill="1" applyBorder="1" applyAlignment="1">
      <alignment vertical="center"/>
    </xf>
    <xf numFmtId="0" fontId="85" fillId="49" borderId="140" xfId="0" applyFont="1" applyFill="1" applyBorder="1" applyAlignment="1">
      <alignment vertical="center"/>
    </xf>
    <xf numFmtId="0" fontId="93" fillId="49" borderId="140" xfId="0" applyFont="1" applyFill="1" applyBorder="1" applyAlignment="1">
      <alignment vertical="center"/>
    </xf>
    <xf numFmtId="0" fontId="110" fillId="49" borderId="140" xfId="0" applyFont="1" applyFill="1" applyBorder="1" applyAlignment="1">
      <alignment horizontal="center" vertical="center"/>
    </xf>
    <xf numFmtId="0" fontId="114" fillId="49" borderId="140" xfId="0" applyFont="1" applyFill="1" applyBorder="1" applyAlignment="1">
      <alignment vertical="center"/>
    </xf>
    <xf numFmtId="0" fontId="115" fillId="49" borderId="140" xfId="0" applyFont="1" applyFill="1" applyBorder="1" applyAlignment="1">
      <alignment horizontal="center" vertical="center"/>
    </xf>
    <xf numFmtId="0" fontId="114" fillId="49" borderId="141" xfId="0" applyFont="1" applyFill="1" applyBorder="1" applyAlignment="1">
      <alignment vertical="center"/>
    </xf>
    <xf numFmtId="0" fontId="113" fillId="49" borderId="142" xfId="0" applyFont="1" applyFill="1" applyBorder="1" applyAlignment="1">
      <alignment vertical="center"/>
    </xf>
    <xf numFmtId="0" fontId="85" fillId="49" borderId="142" xfId="0" applyFont="1" applyFill="1" applyBorder="1" applyAlignment="1">
      <alignment horizontal="right" vertical="center"/>
    </xf>
    <xf numFmtId="167" fontId="116" fillId="49" borderId="142" xfId="0" applyNumberFormat="1" applyFont="1" applyFill="1" applyBorder="1" applyAlignment="1">
      <alignment vertical="center"/>
    </xf>
    <xf numFmtId="0" fontId="85" fillId="49" borderId="142" xfId="0" applyFont="1" applyFill="1" applyBorder="1" applyAlignment="1">
      <alignment vertical="center"/>
    </xf>
    <xf numFmtId="167" fontId="85" fillId="49" borderId="142" xfId="0" applyNumberFormat="1" applyFont="1" applyFill="1" applyBorder="1" applyAlignment="1">
      <alignment vertical="center"/>
    </xf>
    <xf numFmtId="167" fontId="85" fillId="49" borderId="137" xfId="0" applyNumberFormat="1" applyFont="1" applyFill="1" applyBorder="1" applyAlignment="1">
      <alignment vertical="center"/>
    </xf>
    <xf numFmtId="0" fontId="98" fillId="49" borderId="138" xfId="34" applyFont="1" applyFill="1" applyBorder="1" applyAlignment="1" applyProtection="1">
      <alignment vertical="center"/>
    </xf>
    <xf numFmtId="167" fontId="116" fillId="49" borderId="138" xfId="0" applyNumberFormat="1" applyFont="1" applyFill="1" applyBorder="1" applyAlignment="1">
      <alignment vertical="center"/>
    </xf>
    <xf numFmtId="0" fontId="114" fillId="49" borderId="141" xfId="0" applyFont="1" applyFill="1" applyBorder="1" applyAlignment="1">
      <alignment horizontal="center" vertical="center"/>
    </xf>
    <xf numFmtId="0" fontId="86" fillId="49" borderId="136" xfId="0" applyFont="1" applyFill="1" applyBorder="1" applyAlignment="1">
      <alignment horizontal="center" vertical="center" wrapText="1"/>
    </xf>
    <xf numFmtId="173" fontId="86" fillId="42" borderId="134" xfId="0" applyNumberFormat="1" applyFont="1" applyFill="1" applyBorder="1" applyAlignment="1">
      <alignment horizontal="center" vertical="center"/>
    </xf>
    <xf numFmtId="172" fontId="86" fillId="42" borderId="134" xfId="0" applyNumberFormat="1" applyFont="1" applyFill="1" applyBorder="1" applyAlignment="1">
      <alignment horizontal="center" vertical="center"/>
    </xf>
    <xf numFmtId="174" fontId="119" fillId="42" borderId="134" xfId="0" applyNumberFormat="1" applyFont="1" applyFill="1" applyBorder="1" applyAlignment="1">
      <alignment horizontal="center" vertical="center"/>
    </xf>
    <xf numFmtId="2" fontId="86" fillId="42" borderId="134" xfId="0" applyNumberFormat="1" applyFont="1" applyFill="1" applyBorder="1" applyAlignment="1">
      <alignment horizontal="center" vertical="center"/>
    </xf>
    <xf numFmtId="0" fontId="114" fillId="49" borderId="137" xfId="0" applyFont="1" applyFill="1" applyBorder="1" applyAlignment="1">
      <alignment horizontal="left" vertical="center"/>
    </xf>
    <xf numFmtId="0" fontId="113" fillId="49" borderId="138" xfId="0" applyFont="1" applyFill="1" applyBorder="1" applyAlignment="1">
      <alignment horizontal="left" vertical="center"/>
    </xf>
    <xf numFmtId="0" fontId="85" fillId="49" borderId="136" xfId="0" applyFont="1" applyFill="1" applyBorder="1"/>
    <xf numFmtId="0" fontId="144" fillId="46" borderId="55" xfId="0" applyFont="1" applyFill="1" applyBorder="1" applyAlignment="1">
      <alignment horizontal="center"/>
    </xf>
    <xf numFmtId="0" fontId="144" fillId="46" borderId="0" xfId="0" applyFont="1" applyFill="1" applyBorder="1" applyAlignment="1">
      <alignment horizontal="center"/>
    </xf>
    <xf numFmtId="0" fontId="3" fillId="0" borderId="0" xfId="40" applyFill="1" applyAlignment="1">
      <alignment horizontal="left"/>
    </xf>
    <xf numFmtId="0" fontId="52" fillId="0" borderId="0" xfId="40" applyFont="1" applyFill="1" applyBorder="1" applyAlignment="1">
      <alignment horizontal="center" vertical="center" wrapText="1"/>
    </xf>
    <xf numFmtId="0" fontId="3" fillId="0" borderId="0" xfId="40" applyFill="1" applyBorder="1" applyAlignment="1">
      <alignment horizontal="left"/>
    </xf>
    <xf numFmtId="0" fontId="3" fillId="49" borderId="0" xfId="40" applyFill="1" applyAlignment="1">
      <alignment horizontal="left"/>
    </xf>
    <xf numFmtId="1" fontId="51" fillId="49" borderId="112" xfId="40" applyNumberFormat="1" applyFont="1" applyFill="1" applyBorder="1" applyAlignment="1">
      <alignment horizontal="center" vertical="center" wrapText="1"/>
    </xf>
    <xf numFmtId="1" fontId="51" fillId="49" borderId="113" xfId="40" applyNumberFormat="1" applyFont="1" applyFill="1" applyBorder="1" applyAlignment="1">
      <alignment horizontal="center" vertical="center" wrapText="1"/>
    </xf>
    <xf numFmtId="2" fontId="51" fillId="49" borderId="113" xfId="40" applyNumberFormat="1" applyFont="1" applyFill="1" applyBorder="1" applyAlignment="1">
      <alignment horizontal="center" vertical="center" wrapText="1"/>
    </xf>
    <xf numFmtId="168" fontId="51" fillId="49" borderId="114" xfId="40" applyNumberFormat="1" applyFont="1" applyFill="1" applyBorder="1" applyAlignment="1">
      <alignment horizontal="center" vertical="center" wrapText="1"/>
    </xf>
    <xf numFmtId="0" fontId="5" fillId="49" borderId="113" xfId="41" applyFont="1" applyFill="1" applyBorder="1" applyAlignment="1">
      <alignment horizontal="center" vertical="center" wrapText="1"/>
    </xf>
    <xf numFmtId="1" fontId="5" fillId="49" borderId="100" xfId="40" applyNumberFormat="1" applyFont="1" applyFill="1" applyBorder="1" applyAlignment="1">
      <alignment horizontal="left"/>
    </xf>
    <xf numFmtId="1" fontId="5" fillId="49" borderId="101" xfId="40" applyNumberFormat="1" applyFont="1" applyFill="1" applyBorder="1" applyAlignment="1">
      <alignment horizontal="left"/>
    </xf>
    <xf numFmtId="0" fontId="60" fillId="49" borderId="112" xfId="0" applyFont="1" applyFill="1" applyBorder="1" applyAlignment="1">
      <alignment horizontal="center"/>
    </xf>
    <xf numFmtId="0" fontId="60" fillId="49" borderId="114" xfId="0" applyFont="1" applyFill="1" applyBorder="1" applyAlignment="1">
      <alignment horizontal="center"/>
    </xf>
    <xf numFmtId="1" fontId="5" fillId="49" borderId="99" xfId="40" applyNumberFormat="1" applyFont="1" applyFill="1" applyBorder="1" applyAlignment="1">
      <alignment horizontal="center"/>
    </xf>
    <xf numFmtId="1" fontId="5" fillId="49" borderId="100" xfId="40" applyNumberFormat="1" applyFont="1" applyFill="1" applyBorder="1" applyAlignment="1">
      <alignment horizontal="center"/>
    </xf>
    <xf numFmtId="1" fontId="5" fillId="49" borderId="101" xfId="40" applyNumberFormat="1" applyFont="1" applyFill="1" applyBorder="1" applyAlignment="1">
      <alignment horizontal="center"/>
    </xf>
    <xf numFmtId="0" fontId="39" fillId="49" borderId="0" xfId="0" applyFont="1" applyFill="1" applyBorder="1" applyAlignment="1">
      <alignment horizontal="center" vertical="center" wrapText="1"/>
    </xf>
    <xf numFmtId="0" fontId="86" fillId="33" borderId="0" xfId="0" applyFont="1" applyFill="1" applyBorder="1" applyAlignment="1">
      <alignment horizontal="center" vertical="center" wrapText="1"/>
    </xf>
    <xf numFmtId="2" fontId="86" fillId="49" borderId="0" xfId="0" applyNumberFormat="1" applyFont="1" applyFill="1" applyBorder="1" applyAlignment="1">
      <alignment horizontal="center" vertical="center" wrapText="1"/>
    </xf>
    <xf numFmtId="0" fontId="81" fillId="49" borderId="0" xfId="0" applyFont="1" applyFill="1" applyBorder="1" applyAlignment="1">
      <alignment horizontal="center" vertical="center" wrapText="1"/>
    </xf>
    <xf numFmtId="175" fontId="90" fillId="42" borderId="134" xfId="0" applyNumberFormat="1" applyFont="1" applyFill="1" applyBorder="1" applyAlignment="1">
      <alignment horizontal="center" vertical="center"/>
    </xf>
    <xf numFmtId="0" fontId="82" fillId="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0" fillId="0" borderId="0" xfId="0" applyFill="1"/>
    <xf numFmtId="0" fontId="85" fillId="49" borderId="137" xfId="0" applyFont="1" applyFill="1" applyBorder="1" applyAlignment="1">
      <alignment vertical="center"/>
    </xf>
    <xf numFmtId="0" fontId="148" fillId="49" borderId="136" xfId="0" applyFont="1" applyFill="1" applyBorder="1" applyAlignment="1">
      <alignment horizontal="center" vertical="center" wrapText="1"/>
    </xf>
    <xf numFmtId="0" fontId="89" fillId="35" borderId="134" xfId="0" applyFont="1" applyFill="1" applyBorder="1" applyAlignment="1" applyProtection="1">
      <alignment horizontal="center" vertical="center" wrapText="1"/>
    </xf>
    <xf numFmtId="1" fontId="86" fillId="49" borderId="136" xfId="0" applyNumberFormat="1" applyFont="1" applyFill="1" applyBorder="1" applyAlignment="1">
      <alignment vertical="center"/>
    </xf>
    <xf numFmtId="0" fontId="116" fillId="49" borderId="0" xfId="0" applyFont="1" applyFill="1" applyBorder="1" applyAlignment="1">
      <alignment vertical="center"/>
    </xf>
    <xf numFmtId="0" fontId="85" fillId="49" borderId="141" xfId="0" applyFont="1" applyFill="1" applyBorder="1" applyAlignment="1">
      <alignment vertical="center"/>
    </xf>
    <xf numFmtId="0" fontId="85" fillId="49" borderId="143" xfId="0" applyFont="1" applyFill="1" applyBorder="1" applyAlignment="1">
      <alignment vertical="center"/>
    </xf>
    <xf numFmtId="0" fontId="85" fillId="0" borderId="0" xfId="0" applyFont="1" applyFill="1" applyBorder="1" applyAlignment="1">
      <alignment vertical="center"/>
    </xf>
    <xf numFmtId="0" fontId="86" fillId="0" borderId="0" xfId="0" applyFont="1" applyFill="1" applyBorder="1" applyAlignment="1">
      <alignment horizontal="center" vertical="center" wrapText="1"/>
    </xf>
    <xf numFmtId="2" fontId="81" fillId="42" borderId="134" xfId="0" applyNumberFormat="1" applyFont="1" applyFill="1" applyBorder="1" applyAlignment="1">
      <alignment horizontal="center" vertical="center"/>
    </xf>
    <xf numFmtId="0" fontId="82" fillId="49" borderId="0" xfId="0" applyFont="1" applyFill="1" applyBorder="1" applyAlignment="1">
      <alignment vertical="center"/>
    </xf>
    <xf numFmtId="4" fontId="119" fillId="0" borderId="179" xfId="0" applyNumberFormat="1" applyFont="1" applyFill="1" applyBorder="1" applyAlignment="1" applyProtection="1">
      <alignment horizontal="center" vertical="center" wrapText="1"/>
    </xf>
    <xf numFmtId="0" fontId="119" fillId="0" borderId="179" xfId="0" applyFont="1" applyFill="1" applyBorder="1" applyAlignment="1" applyProtection="1">
      <alignment horizontal="center" vertical="center"/>
    </xf>
    <xf numFmtId="4" fontId="119" fillId="0" borderId="180" xfId="0" applyNumberFormat="1" applyFont="1" applyFill="1" applyBorder="1" applyAlignment="1" applyProtection="1">
      <alignment horizontal="center" vertical="center" wrapText="1"/>
    </xf>
    <xf numFmtId="0" fontId="119" fillId="0" borderId="180" xfId="0" applyFont="1" applyFill="1" applyBorder="1" applyAlignment="1" applyProtection="1">
      <alignment horizontal="center" vertical="center"/>
    </xf>
    <xf numFmtId="0" fontId="112" fillId="49" borderId="0" xfId="0" applyFont="1" applyFill="1" applyBorder="1" applyAlignment="1">
      <alignment vertical="center"/>
    </xf>
    <xf numFmtId="0" fontId="149" fillId="49" borderId="138" xfId="0" applyFont="1" applyFill="1" applyBorder="1" applyAlignment="1">
      <alignment horizontal="center" vertical="center"/>
    </xf>
    <xf numFmtId="0" fontId="149" fillId="49" borderId="0" xfId="0" applyFont="1" applyFill="1" applyBorder="1" applyAlignment="1">
      <alignment horizontal="center" vertical="center"/>
    </xf>
    <xf numFmtId="176" fontId="85" fillId="49" borderId="0" xfId="0" applyNumberFormat="1" applyFont="1" applyFill="1" applyBorder="1" applyAlignment="1">
      <alignment vertical="center"/>
    </xf>
    <xf numFmtId="0" fontId="86" fillId="49" borderId="0" xfId="0" applyFont="1" applyFill="1" applyBorder="1" applyAlignment="1">
      <alignment horizontal="center" vertical="center" wrapText="1"/>
    </xf>
    <xf numFmtId="0" fontId="86" fillId="49" borderId="140" xfId="0" applyFont="1" applyFill="1" applyBorder="1" applyAlignment="1">
      <alignment horizontal="center" vertical="center" wrapText="1"/>
    </xf>
    <xf numFmtId="0" fontId="112" fillId="0" borderId="0" xfId="0" applyFont="1" applyFill="1" applyAlignment="1">
      <alignment vertical="center"/>
    </xf>
    <xf numFmtId="0" fontId="117" fillId="0" borderId="0" xfId="0" applyFont="1" applyFill="1" applyBorder="1"/>
    <xf numFmtId="0" fontId="92" fillId="0" borderId="0" xfId="0" applyFont="1" applyFill="1" applyBorder="1" applyAlignment="1">
      <alignment horizontal="center"/>
    </xf>
    <xf numFmtId="1" fontId="3" fillId="0" borderId="0" xfId="40" applyNumberFormat="1" applyFill="1" applyAlignment="1">
      <alignment horizontal="left"/>
    </xf>
    <xf numFmtId="1" fontId="3" fillId="0" borderId="0" xfId="40" applyNumberFormat="1" applyFill="1" applyAlignment="1">
      <alignment horizontal="center"/>
    </xf>
    <xf numFmtId="2" fontId="3" fillId="0" borderId="0" xfId="40" applyNumberFormat="1" applyFill="1" applyAlignment="1">
      <alignment horizontal="center"/>
    </xf>
    <xf numFmtId="168" fontId="3" fillId="0" borderId="0" xfId="40" applyNumberFormat="1" applyFill="1" applyAlignment="1">
      <alignment horizontal="center"/>
    </xf>
    <xf numFmtId="168" fontId="3" fillId="0" borderId="0" xfId="40" applyNumberFormat="1" applyFill="1" applyAlignment="1">
      <alignment horizontal="left"/>
    </xf>
    <xf numFmtId="0" fontId="3" fillId="0" borderId="0" xfId="40" applyFill="1" applyAlignment="1">
      <alignment horizontal="center"/>
    </xf>
    <xf numFmtId="168" fontId="51" fillId="0" borderId="0" xfId="40" applyNumberFormat="1" applyFont="1" applyFill="1" applyBorder="1" applyAlignment="1">
      <alignment horizontal="center" vertical="center" wrapText="1"/>
    </xf>
    <xf numFmtId="0" fontId="48" fillId="0" borderId="0" xfId="0" applyFont="1" applyFill="1" applyBorder="1" applyAlignment="1">
      <alignment horizontal="center" vertical="center"/>
    </xf>
    <xf numFmtId="0" fontId="86" fillId="49" borderId="136" xfId="0" applyFont="1" applyFill="1" applyBorder="1" applyAlignment="1">
      <alignment vertical="center" wrapText="1"/>
    </xf>
    <xf numFmtId="0" fontId="150" fillId="49" borderId="0" xfId="0" applyFont="1" applyFill="1"/>
    <xf numFmtId="0" fontId="89" fillId="35" borderId="190" xfId="0" applyFont="1" applyFill="1" applyBorder="1" applyAlignment="1">
      <alignment horizontal="center" vertical="center" wrapText="1"/>
    </xf>
    <xf numFmtId="0" fontId="89" fillId="35" borderId="187" xfId="0" applyFont="1" applyFill="1" applyBorder="1" applyAlignment="1">
      <alignment horizontal="center" vertical="center" wrapText="1"/>
    </xf>
    <xf numFmtId="0" fontId="122" fillId="35" borderId="94" xfId="0" applyFont="1" applyFill="1" applyBorder="1" applyAlignment="1" applyProtection="1">
      <alignment horizontal="left" vertical="center"/>
    </xf>
    <xf numFmtId="1" fontId="100" fillId="0" borderId="155" xfId="0" applyNumberFormat="1" applyFont="1" applyFill="1" applyBorder="1" applyAlignment="1" applyProtection="1">
      <alignment horizontal="center" vertical="center" wrapText="1"/>
      <protection locked="0"/>
    </xf>
    <xf numFmtId="3" fontId="100" fillId="0" borderId="155" xfId="0" applyNumberFormat="1" applyFont="1" applyFill="1" applyBorder="1" applyAlignment="1" applyProtection="1">
      <alignment horizontal="center" vertical="center" wrapText="1"/>
      <protection locked="0"/>
    </xf>
    <xf numFmtId="166" fontId="100" fillId="0" borderId="155" xfId="0" applyNumberFormat="1" applyFont="1" applyFill="1" applyBorder="1" applyAlignment="1">
      <alignment horizontal="center" vertical="center" wrapText="1"/>
    </xf>
    <xf numFmtId="3" fontId="100" fillId="0" borderId="178" xfId="0" applyNumberFormat="1" applyFont="1" applyFill="1" applyBorder="1" applyAlignment="1" applyProtection="1">
      <alignment horizontal="center" vertical="center" wrapText="1"/>
      <protection locked="0"/>
    </xf>
    <xf numFmtId="166" fontId="100" fillId="0" borderId="178" xfId="0" applyNumberFormat="1" applyFont="1" applyFill="1" applyBorder="1" applyAlignment="1">
      <alignment horizontal="center" vertical="center" wrapText="1"/>
    </xf>
    <xf numFmtId="0" fontId="100" fillId="0" borderId="155" xfId="0" applyFont="1" applyFill="1" applyBorder="1" applyAlignment="1" applyProtection="1">
      <alignment horizontal="center" vertical="center" wrapText="1"/>
      <protection locked="0"/>
    </xf>
    <xf numFmtId="4" fontId="100" fillId="0" borderId="155" xfId="0" applyNumberFormat="1" applyFont="1" applyFill="1" applyBorder="1" applyAlignment="1" applyProtection="1">
      <alignment horizontal="center" vertical="center" wrapText="1"/>
      <protection locked="0"/>
    </xf>
    <xf numFmtId="3" fontId="100" fillId="0" borderId="155" xfId="0" applyNumberFormat="1" applyFont="1" applyFill="1" applyBorder="1" applyAlignment="1">
      <alignment horizontal="center" vertical="center" wrapText="1"/>
    </xf>
    <xf numFmtId="4" fontId="100" fillId="0" borderId="178" xfId="0" applyNumberFormat="1" applyFont="1" applyFill="1" applyBorder="1" applyAlignment="1" applyProtection="1">
      <alignment horizontal="center" vertical="center" wrapText="1"/>
      <protection locked="0"/>
    </xf>
    <xf numFmtId="3" fontId="100" fillId="0" borderId="178" xfId="0" applyNumberFormat="1" applyFont="1" applyFill="1" applyBorder="1" applyAlignment="1">
      <alignment horizontal="center" vertical="center" wrapText="1"/>
    </xf>
    <xf numFmtId="0" fontId="100" fillId="49" borderId="0" xfId="0" applyFont="1" applyFill="1" applyAlignment="1">
      <alignment horizontal="center" vertical="center" wrapText="1"/>
    </xf>
    <xf numFmtId="0" fontId="29" fillId="36" borderId="10" xfId="0" applyFont="1" applyFill="1" applyBorder="1" applyAlignment="1">
      <alignment horizontal="center" vertical="center" wrapText="1"/>
    </xf>
    <xf numFmtId="0" fontId="29" fillId="32" borderId="0" xfId="0" applyFont="1" applyFill="1" applyAlignment="1">
      <alignment horizontal="center" vertical="center" wrapText="1"/>
    </xf>
    <xf numFmtId="1" fontId="29" fillId="0" borderId="10" xfId="0" applyNumberFormat="1" applyFont="1" applyFill="1" applyBorder="1" applyAlignment="1">
      <alignment horizontal="center" vertical="center" wrapText="1"/>
    </xf>
    <xf numFmtId="0" fontId="29" fillId="32" borderId="10" xfId="0" applyFont="1" applyFill="1" applyBorder="1" applyAlignment="1">
      <alignment horizontal="center" vertical="center" wrapText="1"/>
    </xf>
    <xf numFmtId="1" fontId="29" fillId="34" borderId="0" xfId="0" applyNumberFormat="1" applyFont="1" applyFill="1" applyAlignment="1">
      <alignment horizontal="center" vertical="center" wrapText="1"/>
    </xf>
    <xf numFmtId="0" fontId="29" fillId="0" borderId="0" xfId="0" applyFont="1" applyFill="1" applyAlignment="1">
      <alignment horizontal="center" vertical="center" wrapText="1"/>
    </xf>
    <xf numFmtId="0" fontId="32" fillId="48" borderId="0" xfId="0" applyFont="1" applyFill="1"/>
    <xf numFmtId="0" fontId="154" fillId="32" borderId="0" xfId="0" applyFont="1" applyFill="1"/>
    <xf numFmtId="0" fontId="155" fillId="32" borderId="0" xfId="0" applyFont="1" applyFill="1"/>
    <xf numFmtId="1" fontId="158" fillId="49" borderId="100" xfId="40" applyNumberFormat="1" applyFont="1" applyFill="1" applyBorder="1" applyAlignment="1">
      <alignment horizontal="left"/>
    </xf>
    <xf numFmtId="0" fontId="100" fillId="0" borderId="0" xfId="0" applyFont="1" applyFill="1"/>
    <xf numFmtId="1" fontId="5" fillId="49" borderId="72" xfId="40" applyNumberFormat="1" applyFont="1" applyFill="1" applyBorder="1" applyAlignment="1">
      <alignment horizontal="left"/>
    </xf>
    <xf numFmtId="1" fontId="5" fillId="49" borderId="75" xfId="40" applyNumberFormat="1" applyFont="1" applyFill="1" applyBorder="1" applyAlignment="1">
      <alignment horizontal="left"/>
    </xf>
    <xf numFmtId="1" fontId="51" fillId="49" borderId="73" xfId="40" applyNumberFormat="1" applyFont="1" applyFill="1" applyBorder="1" applyAlignment="1">
      <alignment horizontal="center" vertical="center" wrapText="1"/>
    </xf>
    <xf numFmtId="177" fontId="86" fillId="34" borderId="45" xfId="0" applyNumberFormat="1" applyFont="1" applyFill="1" applyBorder="1" applyAlignment="1" applyProtection="1">
      <alignment horizontal="center" vertical="center"/>
      <protection locked="0"/>
    </xf>
    <xf numFmtId="0" fontId="86" fillId="49" borderId="0" xfId="0" applyFont="1" applyFill="1" applyBorder="1" applyAlignment="1">
      <alignment horizontal="center" vertical="center" wrapText="1"/>
    </xf>
    <xf numFmtId="0" fontId="116" fillId="49" borderId="0" xfId="0" applyFont="1" applyFill="1"/>
    <xf numFmtId="0" fontId="116" fillId="49" borderId="0" xfId="0" applyFont="1" applyFill="1" applyAlignment="1">
      <alignment horizontal="center"/>
    </xf>
    <xf numFmtId="0" fontId="86" fillId="49" borderId="0" xfId="0" applyFont="1" applyFill="1" applyBorder="1" applyAlignment="1">
      <alignment horizontal="center" vertical="center" wrapText="1"/>
    </xf>
    <xf numFmtId="0" fontId="100" fillId="49" borderId="136" xfId="0" applyFont="1" applyFill="1" applyBorder="1"/>
    <xf numFmtId="0" fontId="100" fillId="49" borderId="143" xfId="0" applyFont="1" applyFill="1" applyBorder="1"/>
    <xf numFmtId="0" fontId="100" fillId="49" borderId="142" xfId="0" applyFont="1" applyFill="1" applyBorder="1"/>
    <xf numFmtId="0" fontId="100" fillId="49" borderId="140" xfId="0" applyFont="1" applyFill="1" applyBorder="1"/>
    <xf numFmtId="0" fontId="100" fillId="49" borderId="141" xfId="0" applyFont="1" applyFill="1" applyBorder="1"/>
    <xf numFmtId="0" fontId="112" fillId="49" borderId="140" xfId="0" applyNumberFormat="1" applyFont="1" applyFill="1" applyBorder="1" applyAlignment="1" applyProtection="1">
      <alignment horizontal="left" vertical="center" wrapText="1"/>
    </xf>
    <xf numFmtId="0" fontId="100" fillId="49" borderId="0" xfId="0" applyFont="1" applyFill="1" applyBorder="1"/>
    <xf numFmtId="0" fontId="159" fillId="49" borderId="174" xfId="0" applyFont="1" applyFill="1" applyBorder="1" applyAlignment="1" applyProtection="1">
      <alignment horizontal="center" vertical="center" wrapText="1"/>
    </xf>
    <xf numFmtId="0" fontId="85" fillId="49" borderId="192" xfId="0" applyFont="1" applyFill="1" applyBorder="1" applyAlignment="1">
      <alignment vertical="center"/>
    </xf>
    <xf numFmtId="0" fontId="112" fillId="0" borderId="0" xfId="0" applyFont="1" applyFill="1" applyBorder="1" applyAlignment="1">
      <alignment vertical="center"/>
    </xf>
    <xf numFmtId="0" fontId="82" fillId="38" borderId="0" xfId="0" applyFont="1" applyFill="1" applyBorder="1" applyAlignment="1">
      <alignment horizontal="center" vertical="center" wrapText="1"/>
    </xf>
    <xf numFmtId="0" fontId="85" fillId="0" borderId="0" xfId="0" applyFont="1" applyBorder="1"/>
    <xf numFmtId="2" fontId="29" fillId="0" borderId="10" xfId="0" applyNumberFormat="1" applyFont="1" applyFill="1" applyBorder="1" applyAlignment="1">
      <alignment horizontal="center"/>
    </xf>
    <xf numFmtId="0" fontId="83" fillId="49" borderId="0" xfId="0" applyFont="1" applyFill="1" applyBorder="1" applyAlignment="1">
      <alignment vertical="center" wrapText="1"/>
    </xf>
    <xf numFmtId="178" fontId="85" fillId="49" borderId="0" xfId="0" applyNumberFormat="1" applyFont="1" applyFill="1" applyBorder="1" applyAlignment="1">
      <alignment vertical="center"/>
    </xf>
    <xf numFmtId="178" fontId="86" fillId="42" borderId="134" xfId="0" applyNumberFormat="1" applyFont="1" applyFill="1" applyBorder="1" applyAlignment="1">
      <alignment horizontal="center" vertical="center"/>
    </xf>
    <xf numFmtId="0" fontId="153" fillId="49" borderId="155" xfId="0" applyFont="1" applyFill="1" applyBorder="1" applyAlignment="1" applyProtection="1">
      <alignment horizontal="center" vertical="center" wrapText="1"/>
      <protection locked="0"/>
    </xf>
    <xf numFmtId="0" fontId="153" fillId="49" borderId="178" xfId="0" applyFont="1" applyFill="1" applyBorder="1" applyAlignment="1" applyProtection="1">
      <alignment horizontal="center" vertical="center" wrapText="1"/>
      <protection locked="0"/>
    </xf>
    <xf numFmtId="166" fontId="100" fillId="51" borderId="155" xfId="0" applyNumberFormat="1" applyFont="1" applyFill="1" applyBorder="1" applyAlignment="1">
      <alignment horizontal="center" vertical="center" wrapText="1"/>
    </xf>
    <xf numFmtId="4" fontId="100" fillId="51" borderId="155" xfId="0" applyNumberFormat="1" applyFont="1" applyFill="1" applyBorder="1" applyAlignment="1">
      <alignment horizontal="center" vertical="center" wrapText="1"/>
    </xf>
    <xf numFmtId="0" fontId="116" fillId="49" borderId="0" xfId="0" applyFont="1" applyFill="1" applyBorder="1"/>
    <xf numFmtId="0" fontId="112" fillId="49" borderId="0" xfId="0" applyNumberFormat="1" applyFont="1" applyFill="1" applyBorder="1" applyAlignment="1" applyProtection="1">
      <alignment horizontal="center" vertical="center" wrapText="1"/>
    </xf>
    <xf numFmtId="0" fontId="162" fillId="49" borderId="0" xfId="0" applyFont="1" applyFill="1" applyBorder="1" applyAlignment="1">
      <alignment horizontal="center" vertical="center"/>
    </xf>
    <xf numFmtId="0" fontId="91" fillId="49" borderId="0" xfId="0" applyFont="1" applyFill="1" applyBorder="1" applyAlignment="1">
      <alignment horizontal="center" vertical="center" wrapText="1"/>
    </xf>
    <xf numFmtId="0" fontId="164" fillId="49" borderId="0" xfId="0" applyFont="1" applyFill="1" applyBorder="1" applyAlignment="1">
      <alignment horizontal="center" vertical="center" wrapText="1"/>
    </xf>
    <xf numFmtId="0" fontId="39" fillId="46" borderId="0" xfId="0" applyFont="1" applyFill="1" applyBorder="1" applyAlignment="1">
      <alignment horizontal="center" vertical="center"/>
    </xf>
    <xf numFmtId="0" fontId="39" fillId="46" borderId="0" xfId="0" applyFont="1" applyFill="1" applyAlignment="1">
      <alignment horizontal="center"/>
    </xf>
    <xf numFmtId="0" fontId="120" fillId="49" borderId="0" xfId="0" applyFont="1" applyFill="1" applyBorder="1" applyAlignment="1">
      <alignment vertical="center"/>
    </xf>
    <xf numFmtId="0" fontId="115" fillId="49" borderId="0" xfId="0" applyFont="1" applyFill="1" applyBorder="1" applyAlignment="1">
      <alignment vertical="center"/>
    </xf>
    <xf numFmtId="0" fontId="91" fillId="49" borderId="0" xfId="0" applyFont="1" applyFill="1" applyBorder="1" applyAlignment="1">
      <alignment vertical="center"/>
    </xf>
    <xf numFmtId="0" fontId="83" fillId="49" borderId="136" xfId="0" applyFont="1" applyFill="1" applyBorder="1" applyAlignment="1">
      <alignment horizontal="center" vertical="center" wrapText="1"/>
    </xf>
    <xf numFmtId="0" fontId="80" fillId="44" borderId="94" xfId="0" applyFont="1" applyFill="1" applyBorder="1" applyAlignment="1">
      <alignment horizontal="center" vertical="center" wrapText="1"/>
    </xf>
    <xf numFmtId="171" fontId="86" fillId="42" borderId="158" xfId="0" applyNumberFormat="1" applyFont="1" applyFill="1" applyBorder="1" applyAlignment="1">
      <alignment horizontal="center" vertical="center"/>
    </xf>
    <xf numFmtId="170" fontId="86" fillId="34" borderId="45" xfId="0" applyNumberFormat="1" applyFont="1" applyFill="1" applyBorder="1" applyAlignment="1" applyProtection="1">
      <alignment horizontal="center" vertical="center"/>
      <protection locked="0"/>
    </xf>
    <xf numFmtId="0" fontId="91" fillId="49" borderId="0" xfId="0" applyFont="1" applyFill="1" applyBorder="1" applyAlignment="1">
      <alignment horizontal="center" vertical="center" wrapText="1"/>
    </xf>
    <xf numFmtId="0" fontId="97" fillId="34" borderId="147" xfId="0" applyFont="1" applyFill="1" applyBorder="1" applyAlignment="1" applyProtection="1">
      <alignment horizontal="center" vertical="center" wrapText="1"/>
      <protection locked="0"/>
    </xf>
    <xf numFmtId="179" fontId="151" fillId="39" borderId="198" xfId="0" applyNumberFormat="1" applyFont="1" applyFill="1" applyBorder="1" applyAlignment="1">
      <alignment horizontal="center" vertical="center"/>
    </xf>
    <xf numFmtId="2" fontId="168" fillId="49" borderId="0" xfId="0" applyNumberFormat="1" applyFont="1" applyFill="1" applyBorder="1" applyAlignment="1">
      <alignment horizontal="center" vertical="center"/>
    </xf>
    <xf numFmtId="1" fontId="86" fillId="42" borderId="201" xfId="0" applyNumberFormat="1" applyFont="1" applyFill="1" applyBorder="1" applyAlignment="1">
      <alignment horizontal="center" vertical="center"/>
    </xf>
    <xf numFmtId="1" fontId="86" fillId="42" borderId="204" xfId="0" applyNumberFormat="1" applyFont="1" applyFill="1" applyBorder="1" applyAlignment="1">
      <alignment horizontal="center" vertical="center"/>
    </xf>
    <xf numFmtId="1" fontId="86" fillId="42" borderId="207" xfId="0" applyNumberFormat="1" applyFont="1" applyFill="1" applyBorder="1" applyAlignment="1">
      <alignment horizontal="center" vertical="center"/>
    </xf>
    <xf numFmtId="0" fontId="162" fillId="49" borderId="0" xfId="0" applyFont="1" applyFill="1" applyBorder="1" applyAlignment="1">
      <alignment vertical="center"/>
    </xf>
    <xf numFmtId="0" fontId="79" fillId="49" borderId="136" xfId="0" applyFont="1" applyFill="1" applyBorder="1" applyAlignment="1">
      <alignment horizontal="center" vertical="center"/>
    </xf>
    <xf numFmtId="0" fontId="134" fillId="49" borderId="0" xfId="0" applyFont="1" applyFill="1" applyAlignment="1">
      <alignment horizontal="center" vertical="center"/>
    </xf>
    <xf numFmtId="0" fontId="81" fillId="39" borderId="116" xfId="0" applyFont="1" applyFill="1" applyBorder="1" applyAlignment="1">
      <alignment horizontal="center" vertical="center"/>
    </xf>
    <xf numFmtId="0" fontId="81" fillId="39" borderId="117" xfId="0" applyFont="1" applyFill="1" applyBorder="1" applyAlignment="1">
      <alignment horizontal="left" vertical="center"/>
    </xf>
    <xf numFmtId="0" fontId="81" fillId="39" borderId="117" xfId="0" applyFont="1" applyFill="1" applyBorder="1" applyAlignment="1">
      <alignment horizontal="center" vertical="center" wrapText="1"/>
    </xf>
    <xf numFmtId="0" fontId="170" fillId="49" borderId="0" xfId="0" applyFont="1" applyFill="1" applyAlignment="1">
      <alignment horizontal="center"/>
    </xf>
    <xf numFmtId="180" fontId="119" fillId="34" borderId="45" xfId="0" applyNumberFormat="1" applyFont="1" applyFill="1" applyBorder="1" applyAlignment="1" applyProtection="1">
      <alignment horizontal="center" vertical="center"/>
      <protection locked="0"/>
    </xf>
    <xf numFmtId="174" fontId="86" fillId="42" borderId="134" xfId="0" applyNumberFormat="1" applyFont="1" applyFill="1" applyBorder="1" applyAlignment="1">
      <alignment horizontal="center" vertical="center"/>
    </xf>
    <xf numFmtId="0" fontId="90" fillId="49" borderId="0" xfId="0" applyFont="1" applyFill="1" applyBorder="1" applyAlignment="1">
      <alignment horizontal="center" vertical="center" wrapText="1"/>
    </xf>
    <xf numFmtId="0" fontId="79" fillId="49" borderId="0" xfId="0" applyFont="1" applyFill="1" applyBorder="1" applyAlignment="1" applyProtection="1">
      <alignment horizontal="center" vertical="center" wrapText="1"/>
      <protection locked="0"/>
    </xf>
    <xf numFmtId="0" fontId="83" fillId="49" borderId="0" xfId="0" applyFont="1" applyFill="1" applyBorder="1" applyAlignment="1" applyProtection="1">
      <alignment horizontal="center" vertical="center" wrapText="1"/>
      <protection locked="0"/>
    </xf>
    <xf numFmtId="0" fontId="86" fillId="49" borderId="136" xfId="0" applyFont="1" applyFill="1" applyBorder="1" applyAlignment="1" applyProtection="1">
      <alignment horizontal="center" vertical="center" wrapText="1"/>
      <protection locked="0"/>
    </xf>
    <xf numFmtId="0" fontId="82" fillId="49" borderId="0" xfId="0" applyFont="1" applyFill="1" applyBorder="1" applyAlignment="1" applyProtection="1">
      <alignment horizontal="center" vertical="center" wrapText="1"/>
      <protection locked="0"/>
    </xf>
    <xf numFmtId="0" fontId="86" fillId="49" borderId="0" xfId="0" applyFont="1" applyFill="1" applyBorder="1" applyAlignment="1" applyProtection="1">
      <alignment vertical="center" wrapText="1"/>
      <protection locked="0"/>
    </xf>
    <xf numFmtId="0" fontId="135" fillId="49" borderId="0" xfId="0" applyFont="1" applyFill="1" applyBorder="1" applyAlignment="1" applyProtection="1">
      <alignment horizontal="center" vertical="center" wrapText="1"/>
      <protection locked="0"/>
    </xf>
    <xf numFmtId="0" fontId="82" fillId="49" borderId="0" xfId="0" applyFont="1" applyFill="1" applyAlignment="1" applyProtection="1">
      <alignment horizontal="center" vertical="center" wrapText="1"/>
      <protection locked="0"/>
    </xf>
    <xf numFmtId="0" fontId="79" fillId="49" borderId="135" xfId="0" applyFont="1" applyFill="1" applyBorder="1" applyAlignment="1" applyProtection="1">
      <alignment horizontal="center" vertical="center" wrapText="1"/>
      <protection locked="0"/>
    </xf>
    <xf numFmtId="0" fontId="81" fillId="49" borderId="153" xfId="0" applyFont="1" applyFill="1" applyBorder="1" applyAlignment="1" applyProtection="1">
      <alignment horizontal="center"/>
      <protection locked="0"/>
    </xf>
    <xf numFmtId="0" fontId="82" fillId="49" borderId="153" xfId="0" applyFont="1" applyFill="1" applyBorder="1" applyAlignment="1" applyProtection="1">
      <alignment horizontal="center" vertical="center" wrapText="1"/>
      <protection locked="0"/>
    </xf>
    <xf numFmtId="0" fontId="82" fillId="49" borderId="135" xfId="0" applyFont="1" applyFill="1" applyBorder="1" applyAlignment="1" applyProtection="1">
      <alignment horizontal="center" vertical="center" wrapText="1"/>
      <protection locked="0"/>
    </xf>
    <xf numFmtId="0" fontId="135" fillId="49" borderId="153" xfId="0" applyFont="1" applyFill="1" applyBorder="1" applyAlignment="1" applyProtection="1">
      <alignment horizontal="center" vertical="center" wrapText="1"/>
      <protection locked="0"/>
    </xf>
    <xf numFmtId="0" fontId="83" fillId="49" borderId="153" xfId="0" applyFont="1" applyFill="1" applyBorder="1" applyAlignment="1" applyProtection="1">
      <alignment horizontal="center" vertical="center" wrapText="1"/>
      <protection locked="0"/>
    </xf>
    <xf numFmtId="0" fontId="82" fillId="49" borderId="155" xfId="0" applyFont="1" applyFill="1" applyBorder="1" applyAlignment="1" applyProtection="1">
      <alignment horizontal="center" vertical="center" wrapText="1"/>
      <protection locked="0"/>
    </xf>
    <xf numFmtId="0" fontId="82" fillId="0" borderId="0" xfId="0" applyFont="1" applyFill="1" applyAlignment="1" applyProtection="1">
      <alignment horizontal="center" vertical="center" wrapText="1"/>
      <protection locked="0"/>
    </xf>
    <xf numFmtId="0" fontId="82" fillId="0" borderId="0" xfId="0" applyFont="1" applyAlignment="1" applyProtection="1">
      <alignment horizontal="center" vertical="center" wrapText="1"/>
      <protection locked="0"/>
    </xf>
    <xf numFmtId="0" fontId="82" fillId="38" borderId="0" xfId="0" applyFont="1" applyFill="1" applyAlignment="1" applyProtection="1">
      <alignment horizontal="center" vertical="center" wrapText="1"/>
      <protection locked="0"/>
    </xf>
    <xf numFmtId="0" fontId="84" fillId="49" borderId="142" xfId="0" applyFont="1" applyFill="1" applyBorder="1" applyAlignment="1" applyProtection="1">
      <alignment horizontal="center" vertical="center" wrapText="1"/>
      <protection locked="0"/>
    </xf>
    <xf numFmtId="0" fontId="84" fillId="49" borderId="0" xfId="0" applyFont="1" applyFill="1" applyBorder="1" applyAlignment="1" applyProtection="1">
      <alignment horizontal="center" vertical="center" wrapText="1"/>
      <protection locked="0"/>
    </xf>
    <xf numFmtId="0" fontId="84" fillId="25" borderId="0" xfId="0" applyFont="1" applyFill="1" applyBorder="1" applyAlignment="1" applyProtection="1">
      <alignment horizontal="center" vertical="center" wrapText="1"/>
      <protection locked="0"/>
    </xf>
    <xf numFmtId="0" fontId="85" fillId="46" borderId="0" xfId="0" applyFont="1" applyFill="1" applyAlignment="1" applyProtection="1">
      <alignment horizontal="center" vertical="center" wrapText="1"/>
      <protection locked="0"/>
    </xf>
    <xf numFmtId="0" fontId="85" fillId="0" borderId="0" xfId="0" applyFont="1" applyAlignment="1" applyProtection="1">
      <alignment horizontal="center" vertical="center" wrapText="1"/>
      <protection locked="0"/>
    </xf>
    <xf numFmtId="0" fontId="84" fillId="49" borderId="137" xfId="0" applyFont="1" applyFill="1" applyBorder="1" applyAlignment="1" applyProtection="1">
      <alignment horizontal="center" vertical="center" wrapText="1"/>
      <protection locked="0"/>
    </xf>
    <xf numFmtId="0" fontId="84" fillId="49" borderId="138" xfId="0" applyFont="1" applyFill="1" applyBorder="1" applyAlignment="1" applyProtection="1">
      <alignment horizontal="center" vertical="center" wrapText="1"/>
      <protection locked="0"/>
    </xf>
    <xf numFmtId="0" fontId="84" fillId="49" borderId="139" xfId="0" applyFont="1" applyFill="1" applyBorder="1" applyAlignment="1" applyProtection="1">
      <alignment horizontal="center" vertical="center" wrapText="1"/>
      <protection locked="0"/>
    </xf>
    <xf numFmtId="0" fontId="84" fillId="49" borderId="140" xfId="0" applyFont="1" applyFill="1" applyBorder="1" applyAlignment="1" applyProtection="1">
      <alignment horizontal="center" vertical="center" wrapText="1"/>
      <protection locked="0"/>
    </xf>
    <xf numFmtId="0" fontId="84" fillId="49" borderId="136" xfId="0" applyFont="1" applyFill="1" applyBorder="1" applyAlignment="1" applyProtection="1">
      <alignment horizontal="center" vertical="center" wrapText="1"/>
      <protection locked="0"/>
    </xf>
    <xf numFmtId="0" fontId="92" fillId="34" borderId="90" xfId="0" applyFont="1" applyFill="1" applyBorder="1" applyAlignment="1" applyProtection="1">
      <alignment horizontal="center" vertical="center" wrapText="1"/>
      <protection locked="0"/>
    </xf>
    <xf numFmtId="0" fontId="85" fillId="49" borderId="0" xfId="0" applyFont="1" applyFill="1" applyBorder="1" applyAlignment="1" applyProtection="1">
      <alignment vertical="center"/>
      <protection locked="0"/>
    </xf>
    <xf numFmtId="0" fontId="93" fillId="49" borderId="0" xfId="0" applyFont="1" applyFill="1" applyBorder="1" applyAlignment="1" applyProtection="1">
      <alignment horizontal="center" vertical="center"/>
      <protection locked="0"/>
    </xf>
    <xf numFmtId="0" fontId="85" fillId="49" borderId="0" xfId="0" applyFont="1" applyFill="1" applyBorder="1" applyAlignment="1" applyProtection="1">
      <alignment horizontal="right" vertical="center"/>
      <protection locked="0"/>
    </xf>
    <xf numFmtId="0" fontId="95" fillId="49" borderId="0" xfId="0" applyFont="1" applyFill="1" applyBorder="1" applyAlignment="1" applyProtection="1">
      <alignment vertical="center"/>
      <protection locked="0"/>
    </xf>
    <xf numFmtId="0" fontId="96" fillId="49" borderId="0" xfId="0" applyFont="1" applyFill="1" applyBorder="1" applyAlignment="1" applyProtection="1">
      <alignment vertical="center" wrapText="1"/>
      <protection locked="0"/>
    </xf>
    <xf numFmtId="0" fontId="82" fillId="49" borderId="136" xfId="0" applyFont="1" applyFill="1" applyBorder="1" applyAlignment="1" applyProtection="1">
      <alignment horizontal="center" vertical="center" wrapText="1"/>
      <protection locked="0"/>
    </xf>
    <xf numFmtId="0" fontId="86" fillId="49" borderId="0" xfId="0" applyFont="1" applyFill="1" applyBorder="1" applyAlignment="1" applyProtection="1">
      <alignment horizontal="center" vertical="center"/>
      <protection locked="0"/>
    </xf>
    <xf numFmtId="2" fontId="149" fillId="49" borderId="0" xfId="0" applyNumberFormat="1" applyFont="1" applyFill="1" applyBorder="1" applyAlignment="1" applyProtection="1">
      <alignment horizontal="center" vertical="center" wrapText="1"/>
      <protection locked="0"/>
    </xf>
    <xf numFmtId="0" fontId="84" fillId="49" borderId="141" xfId="0" applyFont="1" applyFill="1" applyBorder="1" applyAlignment="1" applyProtection="1">
      <alignment horizontal="center" vertical="center" wrapText="1"/>
      <protection locked="0"/>
    </xf>
    <xf numFmtId="0" fontId="84" fillId="49" borderId="143" xfId="0" applyFont="1" applyFill="1" applyBorder="1" applyAlignment="1" applyProtection="1">
      <alignment horizontal="center" vertical="center" wrapText="1"/>
      <protection locked="0"/>
    </xf>
    <xf numFmtId="0" fontId="84" fillId="45" borderId="142" xfId="0" applyFont="1" applyFill="1" applyBorder="1" applyAlignment="1" applyProtection="1">
      <alignment vertical="center" wrapText="1"/>
      <protection locked="0"/>
    </xf>
    <xf numFmtId="0" fontId="84" fillId="45" borderId="143" xfId="0" applyFont="1" applyFill="1" applyBorder="1" applyAlignment="1" applyProtection="1">
      <alignment vertical="center" wrapText="1"/>
      <protection locked="0"/>
    </xf>
    <xf numFmtId="0" fontId="84" fillId="49" borderId="135" xfId="0" applyFont="1" applyFill="1" applyBorder="1" applyAlignment="1" applyProtection="1">
      <alignment horizontal="center" vertical="center" wrapText="1"/>
      <protection locked="0"/>
    </xf>
    <xf numFmtId="0" fontId="84" fillId="0" borderId="0" xfId="0" applyFont="1" applyFill="1" applyBorder="1" applyAlignment="1" applyProtection="1">
      <alignment horizontal="center" vertical="center" wrapText="1"/>
      <protection locked="0"/>
    </xf>
    <xf numFmtId="0" fontId="85" fillId="0" borderId="0" xfId="0" applyFont="1" applyFill="1" applyAlignment="1" applyProtection="1">
      <alignment horizontal="center" vertical="center" wrapText="1"/>
      <protection locked="0"/>
    </xf>
    <xf numFmtId="0" fontId="85" fillId="0" borderId="0" xfId="0" applyFont="1" applyBorder="1" applyAlignment="1" applyProtection="1">
      <alignment horizontal="center" vertical="center" wrapText="1"/>
      <protection locked="0"/>
    </xf>
    <xf numFmtId="2" fontId="92" fillId="45" borderId="89" xfId="0" applyNumberFormat="1" applyFont="1" applyFill="1" applyBorder="1" applyAlignment="1" applyProtection="1">
      <alignment horizontal="center" vertical="center" wrapText="1"/>
    </xf>
    <xf numFmtId="0" fontId="116" fillId="49" borderId="0" xfId="0" applyFont="1" applyFill="1" applyAlignment="1">
      <alignment vertical="center"/>
    </xf>
    <xf numFmtId="0" fontId="134" fillId="49" borderId="0" xfId="0" applyFont="1" applyFill="1" applyAlignment="1">
      <alignment vertical="center"/>
    </xf>
    <xf numFmtId="0" fontId="162" fillId="49" borderId="136" xfId="0" applyFont="1" applyFill="1" applyBorder="1" applyAlignment="1">
      <alignment vertical="center"/>
    </xf>
    <xf numFmtId="2" fontId="134" fillId="49" borderId="0" xfId="0" applyNumberFormat="1" applyFont="1" applyFill="1" applyAlignment="1">
      <alignment vertical="center"/>
    </xf>
    <xf numFmtId="0" fontId="162" fillId="49" borderId="143" xfId="0" applyFont="1" applyFill="1" applyBorder="1" applyAlignment="1">
      <alignment vertical="center"/>
    </xf>
    <xf numFmtId="2" fontId="21" fillId="24" borderId="10" xfId="40" applyNumberFormat="1" applyFont="1" applyFill="1" applyBorder="1" applyAlignment="1" applyProtection="1">
      <alignment horizontal="center" wrapText="1"/>
    </xf>
    <xf numFmtId="2" fontId="21" fillId="47" borderId="10" xfId="40" applyNumberFormat="1" applyFont="1" applyFill="1" applyBorder="1" applyAlignment="1" applyProtection="1">
      <alignment horizontal="center" wrapText="1"/>
    </xf>
    <xf numFmtId="2" fontId="21" fillId="36" borderId="10" xfId="40" applyNumberFormat="1" applyFont="1" applyFill="1" applyBorder="1" applyAlignment="1" applyProtection="1">
      <alignment horizontal="center" wrapText="1"/>
    </xf>
    <xf numFmtId="2" fontId="0" fillId="32" borderId="10" xfId="0" applyNumberFormat="1" applyFill="1" applyBorder="1" applyAlignment="1">
      <alignment horizontal="center"/>
    </xf>
    <xf numFmtId="0" fontId="174" fillId="42" borderId="10" xfId="40" applyFont="1" applyFill="1" applyBorder="1" applyAlignment="1">
      <alignment wrapText="1"/>
    </xf>
    <xf numFmtId="0" fontId="86" fillId="49" borderId="0" xfId="0" applyFont="1" applyFill="1" applyBorder="1" applyAlignment="1" applyProtection="1">
      <alignment horizontal="center" vertical="center" wrapText="1"/>
      <protection locked="0"/>
    </xf>
    <xf numFmtId="0" fontId="94" fillId="49" borderId="0" xfId="0" applyFont="1" applyFill="1" applyBorder="1" applyAlignment="1" applyProtection="1">
      <alignment horizontal="center" vertical="center" wrapText="1"/>
      <protection locked="0"/>
    </xf>
    <xf numFmtId="1" fontId="5" fillId="0" borderId="99" xfId="40" applyNumberFormat="1" applyFont="1" applyFill="1" applyBorder="1" applyAlignment="1">
      <alignment horizontal="center"/>
    </xf>
    <xf numFmtId="1" fontId="5" fillId="0" borderId="100" xfId="40" applyNumberFormat="1" applyFont="1" applyFill="1" applyBorder="1" applyAlignment="1">
      <alignment horizontal="center"/>
    </xf>
    <xf numFmtId="1" fontId="5" fillId="0" borderId="101" xfId="40" applyNumberFormat="1" applyFont="1" applyFill="1" applyBorder="1" applyAlignment="1">
      <alignment horizontal="center"/>
    </xf>
    <xf numFmtId="1" fontId="3" fillId="0" borderId="73" xfId="40" applyNumberFormat="1" applyFill="1" applyBorder="1" applyAlignment="1">
      <alignment horizontal="center"/>
    </xf>
    <xf numFmtId="2" fontId="3" fillId="0" borderId="73" xfId="40" applyNumberFormat="1" applyFont="1" applyFill="1" applyBorder="1" applyAlignment="1">
      <alignment horizontal="center"/>
    </xf>
    <xf numFmtId="2" fontId="3" fillId="0" borderId="73" xfId="40" applyNumberFormat="1" applyFill="1" applyBorder="1" applyAlignment="1">
      <alignment horizontal="center"/>
    </xf>
    <xf numFmtId="168" fontId="3" fillId="0" borderId="74" xfId="40" applyNumberFormat="1" applyFill="1" applyBorder="1" applyAlignment="1">
      <alignment horizontal="center"/>
    </xf>
    <xf numFmtId="168" fontId="3" fillId="0" borderId="73" xfId="40" applyNumberFormat="1" applyFill="1" applyBorder="1" applyAlignment="1">
      <alignment horizontal="center"/>
    </xf>
    <xf numFmtId="2" fontId="3" fillId="0" borderId="0" xfId="40" applyNumberFormat="1" applyFill="1" applyBorder="1" applyAlignment="1">
      <alignment horizontal="center"/>
    </xf>
    <xf numFmtId="1" fontId="3" fillId="0" borderId="0" xfId="40" applyNumberFormat="1" applyFill="1" applyBorder="1" applyAlignment="1">
      <alignment horizontal="center"/>
    </xf>
    <xf numFmtId="2" fontId="3" fillId="0" borderId="0" xfId="40" applyNumberFormat="1" applyFont="1" applyFill="1" applyBorder="1" applyAlignment="1">
      <alignment horizontal="center"/>
    </xf>
    <xf numFmtId="168" fontId="3" fillId="0" borderId="76" xfId="40" applyNumberFormat="1" applyFill="1" applyBorder="1" applyAlignment="1">
      <alignment horizontal="center"/>
    </xf>
    <xf numFmtId="168" fontId="3" fillId="0" borderId="0" xfId="40" applyNumberFormat="1" applyFill="1" applyBorder="1" applyAlignment="1">
      <alignment horizontal="center"/>
    </xf>
    <xf numFmtId="1" fontId="3" fillId="0" borderId="75" xfId="40" applyNumberFormat="1" applyFill="1" applyBorder="1" applyAlignment="1">
      <alignment horizontal="center"/>
    </xf>
    <xf numFmtId="0" fontId="3" fillId="0" borderId="0" xfId="40" applyNumberFormat="1" applyFill="1" applyBorder="1" applyAlignment="1">
      <alignment horizontal="center"/>
    </xf>
    <xf numFmtId="2" fontId="3" fillId="0" borderId="75" xfId="40" applyNumberFormat="1" applyFill="1" applyBorder="1" applyAlignment="1">
      <alignment horizontal="center"/>
    </xf>
    <xf numFmtId="2" fontId="3" fillId="0" borderId="77" xfId="40" applyNumberFormat="1" applyFill="1" applyBorder="1" applyAlignment="1">
      <alignment horizontal="center"/>
    </xf>
    <xf numFmtId="2" fontId="3" fillId="0" borderId="78" xfId="40" applyNumberFormat="1" applyFill="1" applyBorder="1" applyAlignment="1">
      <alignment horizontal="center"/>
    </xf>
    <xf numFmtId="168" fontId="3" fillId="0" borderId="79" xfId="40" applyNumberFormat="1" applyFill="1" applyBorder="1" applyAlignment="1">
      <alignment horizontal="center"/>
    </xf>
    <xf numFmtId="0" fontId="91" fillId="49" borderId="0" xfId="0" applyFont="1" applyFill="1" applyBorder="1" applyAlignment="1" applyProtection="1">
      <alignment vertical="center" wrapText="1"/>
      <protection locked="0"/>
    </xf>
    <xf numFmtId="0" fontId="149" fillId="49" borderId="0" xfId="0" applyFont="1" applyFill="1" applyBorder="1" applyAlignment="1" applyProtection="1">
      <alignment horizontal="center" vertical="center" wrapText="1"/>
      <protection locked="0"/>
    </xf>
    <xf numFmtId="0" fontId="177" fillId="49" borderId="136" xfId="0" applyFont="1" applyFill="1" applyBorder="1" applyAlignment="1" applyProtection="1">
      <alignment horizontal="center" vertical="center" wrapText="1"/>
      <protection locked="0"/>
    </xf>
    <xf numFmtId="2" fontId="177" fillId="49" borderId="0" xfId="0" applyNumberFormat="1" applyFont="1" applyFill="1" applyBorder="1" applyAlignment="1" applyProtection="1">
      <alignment horizontal="center" vertical="center" wrapText="1"/>
      <protection locked="0"/>
    </xf>
    <xf numFmtId="0" fontId="39" fillId="46" borderId="100" xfId="0" applyFont="1" applyFill="1" applyBorder="1" applyAlignment="1">
      <alignment horizontal="center"/>
    </xf>
    <xf numFmtId="0" fontId="45" fillId="46" borderId="99" xfId="0" applyFont="1" applyFill="1" applyBorder="1" applyAlignment="1">
      <alignment horizontal="center" vertical="center" wrapText="1"/>
    </xf>
    <xf numFmtId="0" fontId="44" fillId="46" borderId="99" xfId="0" applyFont="1" applyFill="1" applyBorder="1" applyAlignment="1">
      <alignment horizontal="center" vertical="center" wrapText="1"/>
    </xf>
    <xf numFmtId="167" fontId="149" fillId="49" borderId="142" xfId="0" applyNumberFormat="1" applyFont="1" applyFill="1" applyBorder="1" applyAlignment="1">
      <alignment vertical="center"/>
    </xf>
    <xf numFmtId="0" fontId="0" fillId="46" borderId="101" xfId="0" applyFont="1" applyFill="1" applyBorder="1" applyAlignment="1">
      <alignment horizontal="center"/>
    </xf>
    <xf numFmtId="0" fontId="149" fillId="49" borderId="136" xfId="0" applyFont="1" applyFill="1" applyBorder="1" applyAlignment="1" applyProtection="1">
      <alignment horizontal="center" vertical="center" wrapText="1"/>
      <protection locked="0"/>
    </xf>
    <xf numFmtId="0" fontId="86" fillId="49" borderId="0" xfId="0" applyFont="1" applyFill="1" applyBorder="1" applyAlignment="1">
      <alignment horizontal="center" vertical="center" wrapText="1"/>
    </xf>
    <xf numFmtId="0" fontId="86" fillId="49" borderId="0" xfId="0" applyFont="1" applyFill="1" applyBorder="1" applyAlignment="1">
      <alignment horizontal="center" vertical="center" wrapText="1"/>
    </xf>
    <xf numFmtId="0" fontId="119" fillId="49" borderId="0" xfId="0" applyFont="1" applyFill="1" applyBorder="1" applyAlignment="1">
      <alignment horizontal="center" vertical="center"/>
    </xf>
    <xf numFmtId="0" fontId="23" fillId="0" borderId="10" xfId="40" applyFont="1" applyFill="1" applyBorder="1" applyAlignment="1" applyProtection="1">
      <alignment wrapText="1"/>
    </xf>
    <xf numFmtId="2" fontId="21" fillId="0" borderId="10" xfId="40" applyNumberFormat="1" applyFont="1" applyFill="1" applyBorder="1" applyAlignment="1" applyProtection="1">
      <alignment horizontal="center" wrapText="1"/>
    </xf>
    <xf numFmtId="0" fontId="21" fillId="0" borderId="10" xfId="40" applyFont="1" applyFill="1" applyBorder="1" applyAlignment="1" applyProtection="1">
      <alignment wrapText="1"/>
    </xf>
    <xf numFmtId="0" fontId="71" fillId="0" borderId="10" xfId="40" applyFont="1" applyFill="1" applyBorder="1" applyAlignment="1" applyProtection="1">
      <alignment wrapText="1"/>
    </xf>
    <xf numFmtId="165" fontId="21" fillId="0" borderId="10" xfId="40" applyNumberFormat="1" applyFont="1" applyFill="1" applyBorder="1" applyAlignment="1" applyProtection="1">
      <alignment wrapText="1"/>
    </xf>
    <xf numFmtId="0" fontId="69" fillId="0" borderId="10" xfId="40" applyFont="1" applyFill="1" applyBorder="1" applyAlignment="1" applyProtection="1">
      <alignment wrapText="1"/>
    </xf>
    <xf numFmtId="0" fontId="0" fillId="0" borderId="10" xfId="0" applyFill="1" applyBorder="1" applyAlignment="1">
      <alignment horizontal="left" vertical="center" wrapText="1" indent="2"/>
    </xf>
    <xf numFmtId="0" fontId="74" fillId="0" borderId="10" xfId="0" applyFont="1" applyFill="1" applyBorder="1" applyAlignment="1">
      <alignment horizontal="center" vertical="center"/>
    </xf>
    <xf numFmtId="0" fontId="0" fillId="0" borderId="10" xfId="0" applyFill="1" applyBorder="1" applyAlignment="1">
      <alignment horizontal="left" indent="2"/>
    </xf>
    <xf numFmtId="0" fontId="75" fillId="0" borderId="10" xfId="0" applyFont="1" applyFill="1" applyBorder="1"/>
    <xf numFmtId="0" fontId="76" fillId="0" borderId="10" xfId="0" applyFont="1" applyFill="1" applyBorder="1"/>
    <xf numFmtId="0" fontId="76" fillId="0" borderId="10" xfId="40" applyFont="1" applyFill="1" applyBorder="1" applyAlignment="1">
      <alignment wrapText="1"/>
    </xf>
    <xf numFmtId="0" fontId="75" fillId="0" borderId="14" xfId="0" applyFont="1" applyFill="1" applyBorder="1" applyAlignment="1">
      <alignment horizontal="left" vertical="center"/>
    </xf>
    <xf numFmtId="0" fontId="75" fillId="0" borderId="11" xfId="0" applyFont="1" applyFill="1" applyBorder="1" applyAlignment="1">
      <alignment horizontal="left" vertical="center"/>
    </xf>
    <xf numFmtId="0" fontId="75" fillId="0" borderId="10" xfId="0" applyFont="1" applyFill="1" applyBorder="1" applyAlignment="1">
      <alignment horizontal="left" vertical="center"/>
    </xf>
    <xf numFmtId="0" fontId="77" fillId="0" borderId="10" xfId="40" applyFont="1" applyFill="1" applyBorder="1" applyAlignment="1">
      <alignment wrapText="1"/>
    </xf>
    <xf numFmtId="0" fontId="72" fillId="0" borderId="10" xfId="40" applyFont="1" applyFill="1" applyBorder="1" applyAlignment="1" applyProtection="1">
      <alignment wrapText="1"/>
    </xf>
    <xf numFmtId="0" fontId="100" fillId="49" borderId="0" xfId="0" applyFont="1" applyFill="1" applyBorder="1" applyAlignment="1">
      <alignment horizontal="center" vertical="center" wrapText="1"/>
    </xf>
    <xf numFmtId="0" fontId="100" fillId="49" borderId="22" xfId="0" applyFont="1" applyFill="1" applyBorder="1"/>
    <xf numFmtId="0" fontId="113" fillId="49" borderId="0" xfId="0" applyFont="1" applyFill="1" applyBorder="1" applyAlignment="1">
      <alignment vertical="center"/>
    </xf>
    <xf numFmtId="0" fontId="85" fillId="49" borderId="145" xfId="0" applyFont="1" applyFill="1" applyBorder="1"/>
    <xf numFmtId="0" fontId="85" fillId="49" borderId="141" xfId="0" applyFont="1" applyFill="1" applyBorder="1"/>
    <xf numFmtId="0" fontId="112" fillId="49" borderId="143" xfId="0" applyFont="1" applyFill="1" applyBorder="1" applyAlignment="1">
      <alignment vertical="center"/>
    </xf>
    <xf numFmtId="0" fontId="86" fillId="49" borderId="140" xfId="0" applyFont="1" applyFill="1" applyBorder="1" applyAlignment="1">
      <alignment horizontal="center" vertical="center" wrapText="1"/>
    </xf>
    <xf numFmtId="0" fontId="86" fillId="49" borderId="0" xfId="0" applyFont="1" applyFill="1" applyBorder="1" applyAlignment="1">
      <alignment horizontal="center" vertical="center" wrapText="1"/>
    </xf>
    <xf numFmtId="0" fontId="86" fillId="49" borderId="142" xfId="0" applyFont="1" applyFill="1" applyBorder="1" applyAlignment="1">
      <alignment horizontal="center" vertical="center" wrapText="1"/>
    </xf>
    <xf numFmtId="4" fontId="118" fillId="53" borderId="215" xfId="0" applyNumberFormat="1" applyFont="1" applyFill="1" applyBorder="1" applyAlignment="1" applyProtection="1">
      <alignment horizontal="center" vertical="center" wrapText="1"/>
      <protection locked="0"/>
    </xf>
    <xf numFmtId="0" fontId="183" fillId="35" borderId="102" xfId="0" applyFont="1" applyFill="1" applyBorder="1" applyAlignment="1" applyProtection="1">
      <alignment horizontal="center" vertical="center" wrapText="1"/>
    </xf>
    <xf numFmtId="9" fontId="183" fillId="35" borderId="216" xfId="0" applyNumberFormat="1" applyFont="1" applyFill="1" applyBorder="1" applyAlignment="1" applyProtection="1">
      <alignment horizontal="center" vertical="center" wrapText="1"/>
    </xf>
    <xf numFmtId="0" fontId="86" fillId="49" borderId="140" xfId="0" applyFont="1" applyFill="1" applyBorder="1" applyAlignment="1">
      <alignment horizontal="center" vertical="center" wrapText="1"/>
    </xf>
    <xf numFmtId="0" fontId="86" fillId="49" borderId="0" xfId="0" applyFont="1" applyFill="1" applyBorder="1" applyAlignment="1">
      <alignment horizontal="center" vertical="center" wrapText="1"/>
    </xf>
    <xf numFmtId="0" fontId="184" fillId="49" borderId="0" xfId="0" applyFont="1" applyFill="1" applyBorder="1" applyAlignment="1">
      <alignment vertical="center" wrapText="1"/>
    </xf>
    <xf numFmtId="0" fontId="85" fillId="0" borderId="0" xfId="0" applyFont="1" applyFill="1" applyAlignment="1">
      <alignment vertical="center"/>
    </xf>
    <xf numFmtId="0" fontId="112" fillId="0" borderId="0" xfId="0" applyFont="1" applyFill="1" applyAlignment="1">
      <alignment horizontal="center" vertical="center"/>
    </xf>
    <xf numFmtId="0" fontId="81" fillId="49" borderId="0" xfId="0" applyFont="1" applyFill="1" applyBorder="1" applyAlignment="1">
      <alignment vertical="center" wrapText="1"/>
    </xf>
    <xf numFmtId="0" fontId="185" fillId="49" borderId="0" xfId="0" applyFont="1" applyFill="1" applyBorder="1" applyAlignment="1">
      <alignment vertical="center" wrapText="1"/>
    </xf>
    <xf numFmtId="0" fontId="186" fillId="49" borderId="0" xfId="0" applyFont="1" applyFill="1" applyBorder="1" applyAlignment="1">
      <alignment vertical="center" wrapText="1"/>
    </xf>
    <xf numFmtId="0" fontId="100" fillId="49" borderId="192" xfId="0" applyFont="1" applyFill="1" applyBorder="1" applyAlignment="1">
      <alignment horizontal="center" vertical="center" wrapText="1"/>
    </xf>
    <xf numFmtId="0" fontId="85" fillId="49" borderId="137" xfId="0" applyFont="1" applyFill="1" applyBorder="1"/>
    <xf numFmtId="0" fontId="100" fillId="49" borderId="140" xfId="0" applyFont="1" applyFill="1" applyBorder="1" applyAlignment="1">
      <alignment horizontal="center" vertical="center" wrapText="1"/>
    </xf>
    <xf numFmtId="0" fontId="100" fillId="49" borderId="136" xfId="0" applyFont="1" applyFill="1" applyBorder="1" applyAlignment="1">
      <alignment horizontal="center" vertical="center" wrapText="1"/>
    </xf>
    <xf numFmtId="2" fontId="86" fillId="42" borderId="92" xfId="0" applyNumberFormat="1" applyFont="1" applyFill="1" applyBorder="1" applyAlignment="1">
      <alignment horizontal="center" vertical="center"/>
    </xf>
    <xf numFmtId="174" fontId="119" fillId="42" borderId="92" xfId="0" applyNumberFormat="1" applyFont="1" applyFill="1" applyBorder="1" applyAlignment="1">
      <alignment horizontal="center" vertical="center"/>
    </xf>
    <xf numFmtId="174" fontId="86" fillId="34" borderId="130" xfId="0" applyNumberFormat="1" applyFont="1" applyFill="1" applyBorder="1" applyAlignment="1" applyProtection="1">
      <alignment horizontal="center" vertical="center"/>
      <protection locked="0"/>
    </xf>
    <xf numFmtId="0" fontId="80" fillId="44" borderId="98" xfId="0" applyFont="1" applyFill="1" applyBorder="1" applyAlignment="1">
      <alignment horizontal="center" vertical="center" wrapText="1"/>
    </xf>
    <xf numFmtId="0" fontId="79" fillId="49" borderId="135" xfId="0" applyFont="1" applyFill="1" applyBorder="1" applyAlignment="1" applyProtection="1">
      <alignment horizontal="center" vertical="center" wrapText="1"/>
    </xf>
    <xf numFmtId="0" fontId="82" fillId="49" borderId="0" xfId="0" applyFont="1" applyFill="1" applyAlignment="1" applyProtection="1">
      <alignment horizontal="center" vertical="center" wrapText="1"/>
    </xf>
    <xf numFmtId="0" fontId="0" fillId="0" borderId="0" xfId="0" applyProtection="1"/>
    <xf numFmtId="0" fontId="81" fillId="49" borderId="153" xfId="0" applyFont="1" applyFill="1" applyBorder="1" applyAlignment="1" applyProtection="1">
      <alignment horizontal="center"/>
    </xf>
    <xf numFmtId="0" fontId="82" fillId="49" borderId="153" xfId="0" applyFont="1" applyFill="1" applyBorder="1" applyAlignment="1" applyProtection="1">
      <alignment horizontal="center" vertical="center" wrapText="1"/>
    </xf>
    <xf numFmtId="0" fontId="82" fillId="49" borderId="135" xfId="0" applyFont="1" applyFill="1" applyBorder="1" applyAlignment="1" applyProtection="1">
      <alignment horizontal="center" vertical="center" wrapText="1"/>
    </xf>
    <xf numFmtId="0" fontId="119" fillId="49" borderId="140" xfId="0" applyFont="1" applyFill="1" applyBorder="1" applyAlignment="1" applyProtection="1">
      <alignment horizontal="center"/>
    </xf>
    <xf numFmtId="0" fontId="119" fillId="49" borderId="0" xfId="0" applyFont="1" applyFill="1" applyBorder="1" applyAlignment="1" applyProtection="1">
      <alignment horizontal="center"/>
    </xf>
    <xf numFmtId="0" fontId="135" fillId="49" borderId="153" xfId="0" applyFont="1" applyFill="1" applyBorder="1" applyAlignment="1" applyProtection="1">
      <alignment horizontal="center" vertical="center" wrapText="1"/>
    </xf>
    <xf numFmtId="0" fontId="82" fillId="49" borderId="142" xfId="0" applyFont="1" applyFill="1" applyBorder="1" applyAlignment="1" applyProtection="1">
      <alignment horizontal="center" vertical="center" wrapText="1"/>
    </xf>
    <xf numFmtId="0" fontId="82" fillId="49" borderId="141" xfId="0" applyFont="1" applyFill="1" applyBorder="1" applyAlignment="1" applyProtection="1">
      <alignment horizontal="center" vertical="center" wrapText="1"/>
    </xf>
    <xf numFmtId="0" fontId="82" fillId="49" borderId="140" xfId="0" applyFont="1" applyFill="1" applyBorder="1" applyAlignment="1" applyProtection="1">
      <alignment horizontal="center" vertical="center" wrapText="1"/>
    </xf>
    <xf numFmtId="0" fontId="82" fillId="49" borderId="0" xfId="0" applyFont="1" applyFill="1" applyBorder="1" applyAlignment="1" applyProtection="1">
      <alignment horizontal="center" vertical="center" wrapText="1"/>
    </xf>
    <xf numFmtId="0" fontId="83" fillId="49" borderId="153" xfId="0" applyFont="1" applyFill="1" applyBorder="1" applyAlignment="1" applyProtection="1">
      <alignment horizontal="center" vertical="center" wrapText="1"/>
    </xf>
    <xf numFmtId="0" fontId="82" fillId="49" borderId="155" xfId="0" applyFont="1" applyFill="1" applyBorder="1" applyAlignment="1" applyProtection="1">
      <alignment horizontal="center" vertical="center" wrapText="1"/>
    </xf>
    <xf numFmtId="0" fontId="82" fillId="0" borderId="0" xfId="0" applyFont="1" applyFill="1" applyAlignment="1" applyProtection="1">
      <alignment horizontal="center" vertical="center" wrapText="1"/>
    </xf>
    <xf numFmtId="0" fontId="0" fillId="0" borderId="0" xfId="0" applyFill="1" applyProtection="1"/>
    <xf numFmtId="0" fontId="29" fillId="0" borderId="0" xfId="0" applyFont="1" applyFill="1" applyProtection="1"/>
    <xf numFmtId="0" fontId="21" fillId="0" borderId="0" xfId="0" applyFont="1" applyFill="1" applyProtection="1"/>
    <xf numFmtId="0" fontId="128" fillId="0" borderId="0" xfId="0" applyFont="1" applyFill="1" applyProtection="1"/>
    <xf numFmtId="0" fontId="83" fillId="49" borderId="0" xfId="0" applyFont="1" applyFill="1" applyBorder="1" applyAlignment="1" applyProtection="1">
      <alignment horizontal="center" vertical="center" wrapText="1"/>
    </xf>
    <xf numFmtId="0" fontId="134" fillId="49" borderId="0" xfId="0" applyFont="1" applyFill="1" applyAlignment="1" applyProtection="1">
      <alignment horizontal="center" vertical="center" wrapText="1"/>
    </xf>
    <xf numFmtId="0" fontId="82" fillId="0" borderId="0" xfId="0" applyFont="1" applyAlignment="1" applyProtection="1">
      <alignment horizontal="center" vertical="center" wrapText="1"/>
    </xf>
    <xf numFmtId="0" fontId="36" fillId="32" borderId="0" xfId="0" applyFont="1" applyFill="1" applyProtection="1"/>
    <xf numFmtId="0" fontId="128" fillId="32" borderId="0" xfId="0" applyFont="1" applyFill="1" applyProtection="1"/>
    <xf numFmtId="2" fontId="131" fillId="32" borderId="0" xfId="0" applyNumberFormat="1" applyFont="1" applyFill="1" applyProtection="1"/>
    <xf numFmtId="0" fontId="132" fillId="32" borderId="0" xfId="0" applyFont="1" applyFill="1" applyProtection="1"/>
    <xf numFmtId="0" fontId="29" fillId="32" borderId="0" xfId="0" applyFont="1" applyFill="1" applyProtection="1"/>
    <xf numFmtId="0" fontId="82" fillId="38" borderId="0" xfId="0" applyFont="1" applyFill="1" applyAlignment="1" applyProtection="1">
      <alignment horizontal="center" vertical="center" wrapText="1"/>
    </xf>
    <xf numFmtId="0" fontId="35" fillId="32" borderId="0" xfId="0" applyFont="1" applyFill="1" applyProtection="1"/>
    <xf numFmtId="0" fontId="37" fillId="32" borderId="0" xfId="0" applyFont="1" applyFill="1" applyProtection="1"/>
    <xf numFmtId="0" fontId="90" fillId="49" borderId="138" xfId="0" applyFont="1" applyFill="1" applyBorder="1" applyAlignment="1" applyProtection="1">
      <alignment vertical="center" wrapText="1"/>
    </xf>
    <xf numFmtId="0" fontId="90" fillId="49" borderId="139" xfId="0" applyFont="1" applyFill="1" applyBorder="1" applyAlignment="1" applyProtection="1">
      <alignment vertical="center" wrapText="1"/>
    </xf>
    <xf numFmtId="0" fontId="90" fillId="49" borderId="0" xfId="0" applyFont="1" applyFill="1" applyBorder="1" applyAlignment="1" applyProtection="1">
      <alignment vertical="center" wrapText="1"/>
    </xf>
    <xf numFmtId="0" fontId="90" fillId="49" borderId="136" xfId="0" applyFont="1" applyFill="1" applyBorder="1" applyAlignment="1" applyProtection="1">
      <alignment vertical="center" wrapText="1"/>
    </xf>
    <xf numFmtId="0" fontId="90" fillId="49" borderId="142" xfId="0" applyFont="1" applyFill="1" applyBorder="1" applyAlignment="1" applyProtection="1">
      <alignment vertical="center" wrapText="1"/>
    </xf>
    <xf numFmtId="0" fontId="90" fillId="49" borderId="143" xfId="0" applyFont="1" applyFill="1" applyBorder="1" applyAlignment="1" applyProtection="1">
      <alignment vertical="center" wrapText="1"/>
    </xf>
    <xf numFmtId="0" fontId="82" fillId="49" borderId="136" xfId="0" applyFont="1" applyFill="1" applyBorder="1" applyAlignment="1" applyProtection="1">
      <alignment horizontal="center" vertical="center" wrapText="1"/>
    </xf>
    <xf numFmtId="0" fontId="81" fillId="49" borderId="0" xfId="0" applyFont="1" applyFill="1" applyBorder="1" applyAlignment="1" applyProtection="1">
      <alignment horizontal="center"/>
    </xf>
    <xf numFmtId="0" fontId="135" fillId="49" borderId="0" xfId="0" applyFont="1" applyFill="1" applyBorder="1" applyAlignment="1" applyProtection="1">
      <alignment horizontal="center" vertical="center" wrapText="1"/>
    </xf>
    <xf numFmtId="0" fontId="82" fillId="49" borderId="137" xfId="0" applyFont="1" applyFill="1" applyBorder="1" applyAlignment="1" applyProtection="1">
      <alignment horizontal="center" vertical="center" wrapText="1"/>
    </xf>
    <xf numFmtId="0" fontId="82" fillId="49" borderId="138" xfId="0" applyFont="1" applyFill="1" applyBorder="1" applyAlignment="1" applyProtection="1">
      <alignment horizontal="center" vertical="center" wrapText="1"/>
    </xf>
    <xf numFmtId="0" fontId="82" fillId="49" borderId="139" xfId="0" applyFont="1" applyFill="1" applyBorder="1" applyAlignment="1" applyProtection="1">
      <alignment horizontal="center" vertical="center" wrapText="1"/>
    </xf>
    <xf numFmtId="0" fontId="91" fillId="49" borderId="0" xfId="0" applyFont="1" applyFill="1" applyBorder="1" applyAlignment="1" applyProtection="1">
      <alignment horizontal="center" vertical="center" wrapText="1"/>
      <protection locked="0"/>
    </xf>
    <xf numFmtId="0" fontId="81" fillId="49" borderId="0" xfId="0" applyFont="1" applyFill="1" applyBorder="1" applyAlignment="1" applyProtection="1">
      <alignment horizontal="center"/>
    </xf>
    <xf numFmtId="0" fontId="86" fillId="49" borderId="140" xfId="0" applyFont="1" applyFill="1" applyBorder="1" applyAlignment="1">
      <alignment horizontal="center" vertical="center" wrapText="1"/>
    </xf>
    <xf numFmtId="0" fontId="86" fillId="49" borderId="0" xfId="0" applyFont="1" applyFill="1" applyBorder="1" applyAlignment="1">
      <alignment horizontal="center" vertical="center" wrapText="1"/>
    </xf>
    <xf numFmtId="0" fontId="79" fillId="49" borderId="0" xfId="0" applyFont="1" applyFill="1" applyBorder="1" applyAlignment="1" applyProtection="1">
      <alignment horizontal="center" vertical="center" wrapText="1"/>
    </xf>
    <xf numFmtId="49" fontId="34" fillId="0" borderId="165" xfId="0" applyNumberFormat="1" applyFont="1" applyBorder="1" applyAlignment="1" applyProtection="1">
      <alignment horizontal="center"/>
    </xf>
    <xf numFmtId="165" fontId="34" fillId="0" borderId="165" xfId="0" applyNumberFormat="1" applyFont="1" applyBorder="1" applyAlignment="1" applyProtection="1">
      <alignment horizontal="center"/>
    </xf>
    <xf numFmtId="0" fontId="134" fillId="49" borderId="142" xfId="0" applyFont="1" applyFill="1" applyBorder="1" applyAlignment="1" applyProtection="1">
      <alignment horizontal="center" vertical="center" wrapText="1"/>
    </xf>
    <xf numFmtId="0" fontId="82" fillId="49" borderId="143" xfId="0" applyFont="1" applyFill="1" applyBorder="1" applyAlignment="1" applyProtection="1">
      <alignment horizontal="center" vertical="center" wrapText="1"/>
    </xf>
    <xf numFmtId="49" fontId="201" fillId="42" borderId="95" xfId="0" applyNumberFormat="1" applyFont="1" applyFill="1" applyBorder="1" applyAlignment="1" applyProtection="1">
      <alignment horizontal="center"/>
    </xf>
    <xf numFmtId="49" fontId="201" fillId="42" borderId="159" xfId="0" applyNumberFormat="1" applyFont="1" applyFill="1" applyBorder="1" applyAlignment="1" applyProtection="1">
      <alignment horizontal="center"/>
    </xf>
    <xf numFmtId="49" fontId="201" fillId="42" borderId="97" xfId="0" applyNumberFormat="1" applyFont="1" applyFill="1" applyBorder="1" applyAlignment="1" applyProtection="1">
      <alignment horizontal="center"/>
    </xf>
    <xf numFmtId="2" fontId="29" fillId="0" borderId="31" xfId="0" applyNumberFormat="1" applyFont="1" applyBorder="1" applyAlignment="1" applyProtection="1">
      <alignment horizontal="center" vertical="center"/>
    </xf>
    <xf numFmtId="2" fontId="29" fillId="0" borderId="31" xfId="0" applyNumberFormat="1" applyFont="1" applyBorder="1" applyAlignment="1" applyProtection="1">
      <alignment horizontal="center"/>
    </xf>
    <xf numFmtId="2" fontId="29" fillId="0" borderId="168" xfId="0" applyNumberFormat="1" applyFont="1" applyBorder="1" applyAlignment="1" applyProtection="1">
      <alignment horizontal="center" vertical="center"/>
    </xf>
    <xf numFmtId="2" fontId="29" fillId="0" borderId="168" xfId="0" applyNumberFormat="1" applyFont="1" applyBorder="1" applyAlignment="1" applyProtection="1">
      <alignment horizontal="center"/>
    </xf>
    <xf numFmtId="2" fontId="29" fillId="0" borderId="222" xfId="0" applyNumberFormat="1" applyFont="1" applyBorder="1" applyAlignment="1" applyProtection="1">
      <alignment horizontal="center" vertical="center"/>
    </xf>
    <xf numFmtId="2" fontId="29" fillId="0" borderId="222" xfId="0" applyNumberFormat="1" applyFont="1" applyBorder="1" applyAlignment="1" applyProtection="1">
      <alignment horizontal="center"/>
    </xf>
    <xf numFmtId="49" fontId="34" fillId="0" borderId="223" xfId="0" applyNumberFormat="1" applyFont="1" applyBorder="1" applyAlignment="1" applyProtection="1">
      <alignment horizontal="center"/>
    </xf>
    <xf numFmtId="0" fontId="86" fillId="45" borderId="139" xfId="0" applyFont="1" applyFill="1" applyBorder="1" applyAlignment="1" applyProtection="1">
      <protection locked="0"/>
    </xf>
    <xf numFmtId="0" fontId="98" fillId="45" borderId="136" xfId="34" applyFont="1" applyFill="1" applyBorder="1" applyAlignment="1" applyProtection="1">
      <alignment vertical="center"/>
      <protection locked="0"/>
    </xf>
    <xf numFmtId="0" fontId="86" fillId="49" borderId="0" xfId="0" applyFont="1" applyFill="1" applyBorder="1" applyAlignment="1" applyProtection="1">
      <alignment horizontal="center" vertical="center" wrapText="1"/>
    </xf>
    <xf numFmtId="0" fontId="100" fillId="49" borderId="0" xfId="0" applyFont="1" applyFill="1" applyBorder="1" applyProtection="1"/>
    <xf numFmtId="0" fontId="100" fillId="46" borderId="0" xfId="0" applyFont="1" applyFill="1" applyBorder="1" applyProtection="1"/>
    <xf numFmtId="0" fontId="100" fillId="32" borderId="0" xfId="0" applyFont="1" applyFill="1" applyBorder="1" applyProtection="1"/>
    <xf numFmtId="0" fontId="86" fillId="49" borderId="137" xfId="0" applyFont="1" applyFill="1" applyBorder="1" applyAlignment="1" applyProtection="1">
      <alignment horizontal="center" vertical="center" wrapText="1"/>
    </xf>
    <xf numFmtId="0" fontId="86" fillId="49" borderId="138" xfId="0" applyFont="1" applyFill="1" applyBorder="1" applyAlignment="1" applyProtection="1">
      <alignment horizontal="center" vertical="center" wrapText="1"/>
    </xf>
    <xf numFmtId="0" fontId="86" fillId="49" borderId="139" xfId="0" applyFont="1" applyFill="1" applyBorder="1" applyAlignment="1" applyProtection="1">
      <alignment horizontal="center" vertical="center" wrapText="1"/>
    </xf>
    <xf numFmtId="0" fontId="86" fillId="49" borderId="140" xfId="0" applyFont="1" applyFill="1" applyBorder="1" applyAlignment="1" applyProtection="1">
      <alignment horizontal="center" vertical="center" wrapText="1"/>
    </xf>
    <xf numFmtId="0" fontId="86" fillId="49" borderId="136" xfId="0" applyFont="1" applyFill="1" applyBorder="1" applyAlignment="1" applyProtection="1">
      <alignment horizontal="center" vertical="center" wrapText="1"/>
    </xf>
    <xf numFmtId="0" fontId="87" fillId="49" borderId="0" xfId="0" applyFont="1" applyFill="1" applyBorder="1" applyAlignment="1" applyProtection="1"/>
    <xf numFmtId="0" fontId="87" fillId="46" borderId="0" xfId="0" applyFont="1" applyFill="1" applyBorder="1" applyAlignment="1" applyProtection="1"/>
    <xf numFmtId="0" fontId="87" fillId="32" borderId="0" xfId="0" applyFont="1" applyFill="1" applyBorder="1" applyAlignment="1" applyProtection="1"/>
    <xf numFmtId="0" fontId="101" fillId="24" borderId="1" xfId="0" applyFont="1" applyFill="1" applyBorder="1" applyAlignment="1" applyProtection="1">
      <alignment horizontal="center"/>
    </xf>
    <xf numFmtId="0" fontId="102" fillId="49" borderId="0" xfId="0" applyFont="1" applyFill="1" applyBorder="1" applyProtection="1"/>
    <xf numFmtId="0" fontId="102" fillId="46" borderId="0" xfId="0" applyFont="1" applyFill="1" applyBorder="1" applyProtection="1"/>
    <xf numFmtId="0" fontId="102" fillId="32" borderId="0" xfId="0" applyFont="1" applyFill="1" applyBorder="1" applyProtection="1"/>
    <xf numFmtId="0" fontId="103" fillId="24" borderId="1" xfId="0" applyFont="1" applyFill="1" applyBorder="1" applyAlignment="1" applyProtection="1">
      <alignment horizontal="center"/>
    </xf>
    <xf numFmtId="0" fontId="84" fillId="49" borderId="140" xfId="0" applyFont="1" applyFill="1" applyBorder="1" applyProtection="1"/>
    <xf numFmtId="0" fontId="84" fillId="49" borderId="0" xfId="0" applyFont="1" applyFill="1" applyBorder="1" applyProtection="1"/>
    <xf numFmtId="4" fontId="104" fillId="38" borderId="209" xfId="0" applyNumberFormat="1" applyFont="1" applyFill="1" applyBorder="1" applyAlignment="1" applyProtection="1">
      <alignment horizontal="center"/>
    </xf>
    <xf numFmtId="0" fontId="93" fillId="49" borderId="0" xfId="0" applyFont="1" applyFill="1" applyBorder="1" applyAlignment="1" applyProtection="1">
      <alignment horizontal="left" vertical="center"/>
    </xf>
    <xf numFmtId="0" fontId="175" fillId="49" borderId="0" xfId="0" applyFont="1" applyFill="1" applyBorder="1" applyAlignment="1" applyProtection="1">
      <alignment horizontal="left" vertical="center"/>
    </xf>
    <xf numFmtId="0" fontId="105" fillId="49" borderId="0" xfId="0" applyFont="1" applyFill="1" applyBorder="1" applyAlignment="1" applyProtection="1">
      <alignment horizontal="left" vertical="center"/>
    </xf>
    <xf numFmtId="4" fontId="106" fillId="37" borderId="208" xfId="0" applyNumberFormat="1" applyFont="1" applyFill="1" applyBorder="1" applyAlignment="1" applyProtection="1">
      <alignment horizontal="center" vertical="center" wrapText="1"/>
    </xf>
    <xf numFmtId="0" fontId="109" fillId="49" borderId="0" xfId="0" applyFont="1" applyFill="1" applyBorder="1" applyAlignment="1" applyProtection="1">
      <alignment vertical="center" wrapText="1"/>
    </xf>
    <xf numFmtId="0" fontId="86" fillId="49" borderId="0" xfId="0" applyFont="1" applyFill="1" applyBorder="1" applyAlignment="1" applyProtection="1">
      <alignment vertical="center" wrapText="1"/>
    </xf>
    <xf numFmtId="4" fontId="104" fillId="45" borderId="210" xfId="0" applyNumberFormat="1" applyFont="1" applyFill="1" applyBorder="1" applyAlignment="1" applyProtection="1">
      <alignment horizontal="center"/>
    </xf>
    <xf numFmtId="0" fontId="107" fillId="49" borderId="0" xfId="0" applyFont="1" applyFill="1" applyBorder="1" applyAlignment="1" applyProtection="1">
      <alignment horizontal="left" vertical="center"/>
    </xf>
    <xf numFmtId="0" fontId="108" fillId="49" borderId="0" xfId="0" applyFont="1" applyFill="1" applyBorder="1" applyProtection="1"/>
    <xf numFmtId="0" fontId="97" fillId="49" borderId="0" xfId="0" applyFont="1" applyFill="1" applyBorder="1" applyAlignment="1" applyProtection="1">
      <alignment wrapText="1"/>
    </xf>
    <xf numFmtId="0" fontId="81" fillId="49" borderId="0" xfId="0" applyFont="1" applyFill="1" applyBorder="1" applyAlignment="1" applyProtection="1">
      <alignment vertical="center" wrapText="1"/>
    </xf>
    <xf numFmtId="0" fontId="97" fillId="49" borderId="0" xfId="0" applyFont="1" applyFill="1" applyBorder="1" applyAlignment="1" applyProtection="1"/>
    <xf numFmtId="0" fontId="84" fillId="49" borderId="141" xfId="0" applyFont="1" applyFill="1" applyBorder="1" applyProtection="1"/>
    <xf numFmtId="0" fontId="84" fillId="49" borderId="142" xfId="0" applyFont="1" applyFill="1" applyBorder="1" applyProtection="1"/>
    <xf numFmtId="0" fontId="84" fillId="49" borderId="143" xfId="0" applyFont="1" applyFill="1" applyBorder="1" applyProtection="1"/>
    <xf numFmtId="0" fontId="169" fillId="49" borderId="140" xfId="34" applyFont="1" applyFill="1" applyBorder="1" applyAlignment="1" applyProtection="1">
      <alignment vertical="center" wrapText="1"/>
    </xf>
    <xf numFmtId="0" fontId="169" fillId="49" borderId="142" xfId="34" applyFont="1" applyFill="1" applyBorder="1" applyAlignment="1" applyProtection="1">
      <alignment vertical="center" wrapText="1"/>
    </xf>
    <xf numFmtId="0" fontId="169" fillId="49" borderId="143" xfId="34" applyFont="1" applyFill="1" applyBorder="1" applyAlignment="1" applyProtection="1">
      <alignment vertical="center" wrapText="1"/>
    </xf>
    <xf numFmtId="0" fontId="84" fillId="0" borderId="0" xfId="0" applyFont="1" applyFill="1" applyBorder="1" applyProtection="1"/>
    <xf numFmtId="0" fontId="100" fillId="0" borderId="0" xfId="0" applyFont="1" applyFill="1" applyBorder="1" applyProtection="1"/>
    <xf numFmtId="0" fontId="208" fillId="35" borderId="156" xfId="0" applyFont="1" applyFill="1" applyBorder="1" applyAlignment="1" applyProtection="1">
      <alignment horizontal="center" vertical="center" wrapText="1"/>
    </xf>
    <xf numFmtId="0" fontId="208" fillId="35" borderId="129" xfId="0" applyFont="1" applyFill="1" applyBorder="1" applyAlignment="1" applyProtection="1">
      <alignment horizontal="center" vertical="center" wrapText="1"/>
    </xf>
    <xf numFmtId="0" fontId="210" fillId="49" borderId="175" xfId="0" applyFont="1" applyFill="1" applyBorder="1" applyAlignment="1" applyProtection="1">
      <alignment horizontal="center" vertical="center" wrapText="1"/>
    </xf>
    <xf numFmtId="0" fontId="116" fillId="49" borderId="0" xfId="0" applyFont="1" applyFill="1" applyBorder="1" applyAlignment="1">
      <alignment horizontal="right" vertical="center"/>
    </xf>
    <xf numFmtId="0" fontId="186" fillId="49" borderId="0" xfId="0" applyFont="1" applyFill="1" applyBorder="1" applyAlignment="1">
      <alignment horizontal="center" vertical="center"/>
    </xf>
    <xf numFmtId="0" fontId="80" fillId="44" borderId="154" xfId="34" applyFont="1" applyFill="1" applyBorder="1" applyAlignment="1" applyProtection="1">
      <alignment horizontal="center" vertical="center" wrapText="1"/>
    </xf>
    <xf numFmtId="0" fontId="80" fillId="44" borderId="178" xfId="34" applyFont="1" applyFill="1" applyBorder="1" applyAlignment="1" applyProtection="1">
      <alignment horizontal="center" vertical="center" wrapText="1"/>
    </xf>
    <xf numFmtId="0" fontId="80" fillId="44" borderId="154" xfId="34" applyFont="1" applyFill="1" applyBorder="1" applyAlignment="1" applyProtection="1">
      <alignment horizontal="center" vertical="center" wrapText="1"/>
      <protection locked="0"/>
    </xf>
    <xf numFmtId="0" fontId="80" fillId="44" borderId="178" xfId="34" applyFont="1" applyFill="1" applyBorder="1" applyAlignment="1" applyProtection="1">
      <alignment horizontal="center" vertical="center" wrapText="1"/>
      <protection locked="0"/>
    </xf>
    <xf numFmtId="0" fontId="80" fillId="55" borderId="153" xfId="0" applyFont="1" applyFill="1" applyBorder="1" applyAlignment="1" applyProtection="1">
      <alignment horizontal="center" vertical="center" wrapText="1"/>
    </xf>
    <xf numFmtId="0" fontId="211" fillId="49" borderId="155" xfId="0" applyFont="1" applyFill="1" applyBorder="1" applyAlignment="1" applyProtection="1">
      <alignment horizontal="center" vertical="center" wrapText="1"/>
    </xf>
    <xf numFmtId="0" fontId="211" fillId="49" borderId="153" xfId="0" applyFont="1" applyFill="1" applyBorder="1" applyAlignment="1" applyProtection="1">
      <alignment horizontal="center" vertical="center" wrapText="1"/>
    </xf>
    <xf numFmtId="0" fontId="211" fillId="49" borderId="153" xfId="0" applyFont="1" applyFill="1" applyBorder="1" applyAlignment="1" applyProtection="1">
      <alignment horizontal="center" vertical="center" wrapText="1"/>
      <protection locked="0"/>
    </xf>
    <xf numFmtId="0" fontId="81" fillId="49" borderId="140" xfId="0" applyFont="1" applyFill="1" applyBorder="1" applyAlignment="1" applyProtection="1">
      <alignment horizontal="center" wrapText="1"/>
    </xf>
    <xf numFmtId="0" fontId="81" fillId="49" borderId="0" xfId="0" applyFont="1" applyFill="1" applyBorder="1" applyAlignment="1" applyProtection="1">
      <alignment horizontal="center" wrapText="1"/>
    </xf>
    <xf numFmtId="0" fontId="90" fillId="49" borderId="140" xfId="0" applyFont="1" applyFill="1" applyBorder="1" applyAlignment="1" applyProtection="1">
      <alignment horizontal="center"/>
    </xf>
    <xf numFmtId="0" fontId="90" fillId="49" borderId="0" xfId="0" applyFont="1" applyFill="1" applyBorder="1" applyAlignment="1" applyProtection="1">
      <alignment horizontal="center"/>
    </xf>
    <xf numFmtId="0" fontId="90" fillId="49" borderId="136" xfId="0" applyFont="1" applyFill="1" applyBorder="1" applyAlignment="1" applyProtection="1">
      <alignment horizontal="center"/>
    </xf>
    <xf numFmtId="0" fontId="80" fillId="44" borderId="153" xfId="34" applyFont="1" applyFill="1" applyBorder="1" applyAlignment="1" applyProtection="1">
      <alignment horizontal="center" vertical="center" wrapText="1"/>
    </xf>
    <xf numFmtId="0" fontId="80" fillId="55" borderId="224" xfId="0" applyFont="1" applyFill="1" applyBorder="1" applyAlignment="1" applyProtection="1">
      <alignment horizontal="center" vertical="center" wrapText="1"/>
    </xf>
    <xf numFmtId="0" fontId="80" fillId="44" borderId="153" xfId="34" applyFont="1" applyFill="1" applyBorder="1" applyAlignment="1" applyProtection="1">
      <alignment horizontal="center" vertical="center" wrapText="1"/>
      <protection locked="0"/>
    </xf>
    <xf numFmtId="0" fontId="80" fillId="55" borderId="224" xfId="0" applyFont="1" applyFill="1" applyBorder="1" applyAlignment="1" applyProtection="1">
      <alignment horizontal="center" vertical="center" wrapText="1"/>
      <protection locked="0"/>
    </xf>
    <xf numFmtId="2" fontId="212" fillId="49" borderId="136" xfId="0" applyNumberFormat="1" applyFont="1" applyFill="1" applyBorder="1" applyAlignment="1">
      <alignment vertical="center"/>
    </xf>
    <xf numFmtId="0" fontId="91" fillId="49" borderId="136" xfId="0" applyFont="1" applyFill="1" applyBorder="1" applyAlignment="1">
      <alignment vertical="center" wrapText="1"/>
    </xf>
    <xf numFmtId="0" fontId="212" fillId="49" borderId="136" xfId="0" applyFont="1" applyFill="1" applyBorder="1" applyAlignment="1">
      <alignment vertical="center"/>
    </xf>
    <xf numFmtId="0" fontId="79" fillId="49" borderId="136" xfId="0" applyFont="1" applyFill="1" applyBorder="1" applyAlignment="1">
      <alignment horizontal="center" vertical="center" wrapText="1"/>
    </xf>
    <xf numFmtId="2" fontId="149" fillId="49" borderId="0" xfId="0" applyNumberFormat="1" applyFont="1" applyFill="1" applyBorder="1" applyAlignment="1">
      <alignment horizontal="center" vertical="center"/>
    </xf>
    <xf numFmtId="0" fontId="149" fillId="49" borderId="136" xfId="0" applyFont="1" applyFill="1" applyBorder="1" applyAlignment="1">
      <alignment horizontal="center" vertical="center" wrapText="1"/>
    </xf>
    <xf numFmtId="0" fontId="101" fillId="24" borderId="32" xfId="34" applyFont="1" applyFill="1" applyBorder="1" applyAlignment="1" applyProtection="1">
      <alignment horizontal="center"/>
    </xf>
    <xf numFmtId="0" fontId="101" fillId="24" borderId="21" xfId="34" applyFont="1" applyFill="1" applyBorder="1" applyAlignment="1" applyProtection="1">
      <alignment horizontal="center"/>
    </xf>
    <xf numFmtId="0" fontId="156" fillId="55" borderId="105" xfId="0" applyFont="1" applyFill="1" applyBorder="1" applyAlignment="1" applyProtection="1">
      <alignment horizontal="left" vertical="center" wrapText="1"/>
    </xf>
    <xf numFmtId="0" fontId="156" fillId="55" borderId="106" xfId="0" applyFont="1" applyFill="1" applyBorder="1" applyAlignment="1" applyProtection="1">
      <alignment horizontal="left" vertical="center" wrapText="1"/>
    </xf>
    <xf numFmtId="0" fontId="156" fillId="55" borderId="107" xfId="0" applyFont="1" applyFill="1" applyBorder="1" applyAlignment="1" applyProtection="1">
      <alignment horizontal="left" vertical="center" wrapText="1"/>
    </xf>
    <xf numFmtId="0" fontId="156" fillId="55" borderId="108" xfId="0" applyFont="1" applyFill="1" applyBorder="1" applyAlignment="1" applyProtection="1">
      <alignment horizontal="left" vertical="center" wrapText="1"/>
    </xf>
    <xf numFmtId="0" fontId="156" fillId="55" borderId="109" xfId="0" applyFont="1" applyFill="1" applyBorder="1" applyAlignment="1" applyProtection="1">
      <alignment horizontal="left" vertical="center" wrapText="1"/>
    </xf>
    <xf numFmtId="0" fontId="156" fillId="55" borderId="110" xfId="0" applyFont="1" applyFill="1" applyBorder="1" applyAlignment="1" applyProtection="1">
      <alignment horizontal="left" vertical="center" wrapText="1"/>
    </xf>
    <xf numFmtId="0" fontId="91" fillId="49" borderId="0" xfId="0" applyFont="1" applyFill="1" applyBorder="1" applyAlignment="1" applyProtection="1">
      <alignment horizontal="center" vertical="center" wrapText="1"/>
    </xf>
    <xf numFmtId="0" fontId="163" fillId="24" borderId="131" xfId="34" applyFont="1" applyFill="1" applyBorder="1" applyAlignment="1" applyProtection="1">
      <alignment horizontal="center" vertical="center" wrapText="1"/>
    </xf>
    <xf numFmtId="0" fontId="163" fillId="24" borderId="127" xfId="34" applyFont="1" applyFill="1" applyBorder="1" applyAlignment="1" applyProtection="1">
      <alignment horizontal="center" vertical="center" wrapText="1"/>
    </xf>
    <xf numFmtId="0" fontId="163" fillId="24" borderId="132" xfId="34" applyFont="1" applyFill="1" applyBorder="1" applyAlignment="1" applyProtection="1">
      <alignment horizontal="center" vertical="center" wrapText="1"/>
    </xf>
    <xf numFmtId="0" fontId="163" fillId="24" borderId="133" xfId="34" applyFont="1" applyFill="1" applyBorder="1" applyAlignment="1" applyProtection="1">
      <alignment horizontal="center" vertical="center" wrapText="1"/>
    </xf>
    <xf numFmtId="0" fontId="163" fillId="24" borderId="0" xfId="34" applyFont="1" applyFill="1" applyBorder="1" applyAlignment="1" applyProtection="1">
      <alignment horizontal="center" vertical="center" wrapText="1"/>
    </xf>
    <xf numFmtId="0" fontId="163" fillId="24" borderId="40" xfId="34" applyFont="1" applyFill="1" applyBorder="1" applyAlignment="1" applyProtection="1">
      <alignment horizontal="center" vertical="center" wrapText="1"/>
    </xf>
    <xf numFmtId="0" fontId="163" fillId="24" borderId="20" xfId="34" applyFont="1" applyFill="1" applyBorder="1" applyAlignment="1" applyProtection="1">
      <alignment horizontal="center" vertical="center" wrapText="1"/>
    </xf>
    <xf numFmtId="0" fontId="163" fillId="24" borderId="128" xfId="34" applyFont="1" applyFill="1" applyBorder="1" applyAlignment="1" applyProtection="1">
      <alignment horizontal="center" vertical="center" wrapText="1"/>
    </xf>
    <xf numFmtId="0" fontId="163" fillId="24" borderId="28" xfId="34" applyFont="1" applyFill="1" applyBorder="1" applyAlignment="1" applyProtection="1">
      <alignment horizontal="center" vertical="center" wrapText="1"/>
    </xf>
    <xf numFmtId="0" fontId="87" fillId="35" borderId="103" xfId="0" applyFont="1" applyFill="1" applyBorder="1" applyAlignment="1" applyProtection="1">
      <alignment horizontal="center" vertical="center"/>
    </xf>
    <xf numFmtId="0" fontId="87" fillId="35" borderId="111" xfId="0" applyFont="1" applyFill="1" applyBorder="1" applyAlignment="1" applyProtection="1">
      <alignment horizontal="center" vertical="center"/>
    </xf>
    <xf numFmtId="0" fontId="87" fillId="35" borderId="104" xfId="0" applyFont="1" applyFill="1" applyBorder="1" applyAlignment="1" applyProtection="1">
      <alignment horizontal="center" vertical="center"/>
    </xf>
    <xf numFmtId="0" fontId="176" fillId="38" borderId="144" xfId="0" applyFont="1" applyFill="1" applyBorder="1" applyAlignment="1" applyProtection="1">
      <alignment horizontal="center" vertical="center" wrapText="1"/>
    </xf>
    <xf numFmtId="0" fontId="176" fillId="38" borderId="145" xfId="0" applyFont="1" applyFill="1" applyBorder="1" applyAlignment="1" applyProtection="1">
      <alignment horizontal="center" vertical="center" wrapText="1"/>
    </xf>
    <xf numFmtId="0" fontId="176" fillId="38" borderId="146" xfId="0" applyFont="1" applyFill="1" applyBorder="1" applyAlignment="1" applyProtection="1">
      <alignment horizontal="center" vertical="center" wrapText="1"/>
    </xf>
    <xf numFmtId="0" fontId="81" fillId="49" borderId="0" xfId="0" applyFont="1" applyFill="1" applyBorder="1" applyAlignment="1" applyProtection="1">
      <alignment horizontal="center" vertical="center" wrapText="1"/>
    </xf>
    <xf numFmtId="0" fontId="83" fillId="49" borderId="0" xfId="0" applyFont="1" applyFill="1" applyBorder="1" applyAlignment="1" applyProtection="1">
      <alignment horizontal="center" vertical="center" wrapText="1"/>
    </xf>
    <xf numFmtId="0" fontId="83" fillId="49" borderId="136" xfId="0" applyFont="1" applyFill="1" applyBorder="1" applyAlignment="1" applyProtection="1">
      <alignment horizontal="center" vertical="center" wrapText="1"/>
    </xf>
    <xf numFmtId="0" fontId="182" fillId="49" borderId="0" xfId="0" applyFont="1" applyFill="1" applyBorder="1" applyAlignment="1" applyProtection="1">
      <alignment horizontal="center" vertical="center" wrapText="1"/>
    </xf>
    <xf numFmtId="0" fontId="180" fillId="49" borderId="144" xfId="34" applyFont="1" applyFill="1" applyBorder="1" applyAlignment="1" applyProtection="1">
      <alignment horizontal="left" vertical="center" wrapText="1"/>
    </xf>
    <xf numFmtId="0" fontId="180" fillId="49" borderId="145" xfId="34" applyFont="1" applyFill="1" applyBorder="1" applyAlignment="1" applyProtection="1">
      <alignment horizontal="left" vertical="center" wrapText="1"/>
    </xf>
    <xf numFmtId="0" fontId="180" fillId="49" borderId="146" xfId="34" applyFont="1" applyFill="1" applyBorder="1" applyAlignment="1" applyProtection="1">
      <alignment horizontal="left" vertical="center" wrapText="1"/>
    </xf>
    <xf numFmtId="0" fontId="97" fillId="49" borderId="0" xfId="0" applyFont="1" applyFill="1" applyBorder="1" applyAlignment="1" applyProtection="1">
      <alignment horizontal="center" wrapText="1"/>
    </xf>
    <xf numFmtId="0" fontId="90" fillId="34" borderId="41" xfId="0" applyFont="1" applyFill="1" applyBorder="1" applyAlignment="1" applyProtection="1">
      <alignment horizontal="center" vertical="center" wrapText="1"/>
      <protection locked="0"/>
    </xf>
    <xf numFmtId="0" fontId="90" fillId="34" borderId="43" xfId="0" applyFont="1" applyFill="1" applyBorder="1" applyAlignment="1" applyProtection="1">
      <alignment horizontal="center" vertical="center" wrapText="1"/>
      <protection locked="0"/>
    </xf>
    <xf numFmtId="0" fontId="91" fillId="49" borderId="0" xfId="0" applyFont="1" applyFill="1" applyBorder="1" applyAlignment="1" applyProtection="1">
      <alignment horizontal="center" vertical="center" wrapText="1"/>
      <protection locked="0"/>
    </xf>
    <xf numFmtId="0" fontId="182" fillId="49" borderId="140" xfId="0" applyFont="1" applyFill="1" applyBorder="1" applyAlignment="1" applyProtection="1">
      <alignment horizontal="center" vertical="center" wrapText="1"/>
      <protection locked="0"/>
    </xf>
    <xf numFmtId="0" fontId="182" fillId="49" borderId="0" xfId="0" applyFont="1" applyFill="1" applyBorder="1" applyAlignment="1" applyProtection="1">
      <alignment horizontal="center" vertical="center" wrapText="1"/>
      <protection locked="0"/>
    </xf>
    <xf numFmtId="181" fontId="178" fillId="49" borderId="211" xfId="0" applyNumberFormat="1" applyFont="1" applyFill="1" applyBorder="1" applyAlignment="1">
      <alignment horizontal="center" vertical="center" wrapText="1"/>
    </xf>
    <xf numFmtId="181" fontId="178" fillId="49" borderId="212" xfId="0" applyNumberFormat="1" applyFont="1" applyFill="1" applyBorder="1" applyAlignment="1">
      <alignment horizontal="center" vertical="center" wrapText="1"/>
    </xf>
    <xf numFmtId="181" fontId="178" fillId="49" borderId="213" xfId="0" applyNumberFormat="1" applyFont="1" applyFill="1" applyBorder="1" applyAlignment="1">
      <alignment horizontal="center" vertical="center" wrapText="1"/>
    </xf>
    <xf numFmtId="0" fontId="179" fillId="49" borderId="214" xfId="0" applyFont="1" applyFill="1" applyBorder="1" applyAlignment="1" applyProtection="1">
      <alignment horizontal="center" wrapText="1"/>
      <protection locked="0"/>
    </xf>
    <xf numFmtId="0" fontId="120" fillId="49" borderId="0" xfId="0" applyFont="1" applyFill="1" applyBorder="1" applyAlignment="1" applyProtection="1">
      <alignment horizontal="center" vertical="center" wrapText="1"/>
      <protection locked="0"/>
    </xf>
    <xf numFmtId="0" fontId="81" fillId="45" borderId="137" xfId="0" applyFont="1" applyFill="1" applyBorder="1" applyAlignment="1" applyProtection="1">
      <alignment horizontal="center" vertical="center" wrapText="1"/>
      <protection locked="0"/>
    </xf>
    <xf numFmtId="0" fontId="81" fillId="45" borderId="138" xfId="0" applyFont="1" applyFill="1" applyBorder="1" applyAlignment="1" applyProtection="1">
      <alignment horizontal="center" vertical="center" wrapText="1"/>
      <protection locked="0"/>
    </xf>
    <xf numFmtId="0" fontId="81" fillId="45" borderId="140" xfId="0" applyFont="1" applyFill="1" applyBorder="1" applyAlignment="1" applyProtection="1">
      <alignment horizontal="center" vertical="center" wrapText="1"/>
      <protection locked="0"/>
    </xf>
    <xf numFmtId="0" fontId="81" fillId="45" borderId="0" xfId="0" applyFont="1" applyFill="1" applyBorder="1" applyAlignment="1" applyProtection="1">
      <alignment horizontal="center" vertical="center" wrapText="1"/>
      <protection locked="0"/>
    </xf>
    <xf numFmtId="0" fontId="81" fillId="45" borderId="141" xfId="0" applyFont="1" applyFill="1" applyBorder="1" applyAlignment="1" applyProtection="1">
      <alignment horizontal="center" vertical="center" wrapText="1"/>
      <protection locked="0"/>
    </xf>
    <xf numFmtId="0" fontId="81" fillId="45" borderId="142" xfId="0" applyFont="1" applyFill="1" applyBorder="1" applyAlignment="1" applyProtection="1">
      <alignment horizontal="center" vertical="center" wrapText="1"/>
      <protection locked="0"/>
    </xf>
    <xf numFmtId="0" fontId="86" fillId="45" borderId="138" xfId="0" applyFont="1" applyFill="1" applyBorder="1" applyAlignment="1" applyProtection="1">
      <alignment horizontal="center"/>
      <protection locked="0"/>
    </xf>
    <xf numFmtId="0" fontId="98" fillId="45" borderId="0" xfId="34" applyFont="1" applyFill="1" applyBorder="1" applyAlignment="1" applyProtection="1">
      <alignment horizontal="center" vertical="center" wrapText="1"/>
      <protection locked="0"/>
    </xf>
    <xf numFmtId="0" fontId="92" fillId="45" borderId="144" xfId="0" applyFont="1" applyFill="1" applyBorder="1" applyAlignment="1" applyProtection="1">
      <alignment horizontal="center" vertical="center" wrapText="1"/>
      <protection locked="0"/>
    </xf>
    <xf numFmtId="0" fontId="92" fillId="45" borderId="145" xfId="0" applyFont="1" applyFill="1" applyBorder="1" applyAlignment="1" applyProtection="1">
      <alignment horizontal="center" vertical="center" wrapText="1"/>
      <protection locked="0"/>
    </xf>
    <xf numFmtId="0" fontId="92" fillId="45" borderId="146" xfId="0" applyFont="1" applyFill="1" applyBorder="1" applyAlignment="1" applyProtection="1">
      <alignment horizontal="center" vertical="center" wrapText="1"/>
      <protection locked="0"/>
    </xf>
    <xf numFmtId="0" fontId="111" fillId="35" borderId="103" xfId="0" applyFont="1" applyFill="1" applyBorder="1" applyAlignment="1" applyProtection="1">
      <alignment horizontal="center" vertical="center" wrapText="1"/>
    </xf>
    <xf numFmtId="0" fontId="111" fillId="35" borderId="104" xfId="0" applyFont="1" applyFill="1" applyBorder="1" applyAlignment="1" applyProtection="1">
      <alignment horizontal="center" vertical="center" wrapText="1"/>
    </xf>
    <xf numFmtId="0" fontId="90" fillId="52" borderId="41" xfId="0" applyFont="1" applyFill="1" applyBorder="1" applyAlignment="1" applyProtection="1">
      <alignment horizontal="center" vertical="center" wrapText="1"/>
      <protection locked="0"/>
    </xf>
    <xf numFmtId="0" fontId="90" fillId="52" borderId="43" xfId="0" applyFont="1" applyFill="1" applyBorder="1" applyAlignment="1" applyProtection="1">
      <alignment horizontal="center" vertical="center" wrapText="1"/>
      <protection locked="0"/>
    </xf>
    <xf numFmtId="0" fontId="90" fillId="37" borderId="41" xfId="0" applyFont="1" applyFill="1" applyBorder="1" applyAlignment="1" applyProtection="1">
      <alignment horizontal="center" vertical="center" wrapText="1"/>
      <protection locked="0"/>
    </xf>
    <xf numFmtId="0" fontId="90" fillId="37" borderId="42" xfId="0" applyFont="1" applyFill="1" applyBorder="1" applyAlignment="1" applyProtection="1">
      <alignment horizontal="center" vertical="center" wrapText="1"/>
      <protection locked="0"/>
    </xf>
    <xf numFmtId="0" fontId="90" fillId="37" borderId="43" xfId="0" applyFont="1" applyFill="1" applyBorder="1" applyAlignment="1" applyProtection="1">
      <alignment horizontal="center" vertical="center" wrapText="1"/>
      <protection locked="0"/>
    </xf>
    <xf numFmtId="0" fontId="87" fillId="35" borderId="103" xfId="0" applyFont="1" applyFill="1" applyBorder="1" applyAlignment="1" applyProtection="1">
      <alignment horizontal="center" vertical="center" wrapText="1"/>
    </xf>
    <xf numFmtId="0" fontId="87" fillId="35" borderId="104" xfId="0" applyFont="1" applyFill="1" applyBorder="1" applyAlignment="1" applyProtection="1">
      <alignment horizontal="center" vertical="center" wrapText="1"/>
    </xf>
    <xf numFmtId="0" fontId="124" fillId="40" borderId="41" xfId="0" applyFont="1" applyFill="1" applyBorder="1" applyAlignment="1" applyProtection="1">
      <alignment horizontal="center" vertical="center" wrapText="1"/>
      <protection locked="0"/>
    </xf>
    <xf numFmtId="0" fontId="124" fillId="40" borderId="42" xfId="0" applyFont="1" applyFill="1" applyBorder="1" applyAlignment="1" applyProtection="1">
      <alignment horizontal="center" vertical="center" wrapText="1"/>
      <protection locked="0"/>
    </xf>
    <xf numFmtId="0" fontId="124" fillId="40" borderId="43" xfId="0" applyFont="1" applyFill="1" applyBorder="1" applyAlignment="1" applyProtection="1">
      <alignment horizontal="center" vertical="center" wrapText="1"/>
      <protection locked="0"/>
    </xf>
    <xf numFmtId="0" fontId="93" fillId="49" borderId="55" xfId="0" applyFont="1" applyFill="1" applyBorder="1" applyAlignment="1" applyProtection="1">
      <alignment horizontal="center" vertical="center"/>
      <protection locked="0"/>
    </xf>
    <xf numFmtId="0" fontId="90" fillId="45" borderId="41" xfId="0" applyFont="1" applyFill="1" applyBorder="1" applyAlignment="1" applyProtection="1">
      <alignment horizontal="center" vertical="center" wrapText="1"/>
      <protection locked="0"/>
    </xf>
    <xf numFmtId="0" fontId="90" fillId="45" borderId="42" xfId="0" applyFont="1" applyFill="1" applyBorder="1" applyAlignment="1" applyProtection="1">
      <alignment horizontal="center" vertical="center" wrapText="1"/>
      <protection locked="0"/>
    </xf>
    <xf numFmtId="0" fontId="90" fillId="45" borderId="43" xfId="0" applyFont="1" applyFill="1" applyBorder="1" applyAlignment="1" applyProtection="1">
      <alignment horizontal="center" vertical="center" wrapText="1"/>
      <protection locked="0"/>
    </xf>
    <xf numFmtId="0" fontId="86" fillId="49" borderId="0" xfId="0" applyFont="1" applyFill="1" applyBorder="1" applyAlignment="1" applyProtection="1">
      <alignment horizontal="center" vertical="center" wrapText="1"/>
      <protection locked="0"/>
    </xf>
    <xf numFmtId="0" fontId="109" fillId="55" borderId="224" xfId="0" applyFont="1" applyFill="1" applyBorder="1" applyAlignment="1" applyProtection="1">
      <alignment horizontal="left" vertical="center" wrapText="1"/>
      <protection locked="0"/>
    </xf>
    <xf numFmtId="0" fontId="86" fillId="45" borderId="137" xfId="0" applyFont="1" applyFill="1" applyBorder="1" applyAlignment="1" applyProtection="1">
      <alignment horizontal="center" vertical="center" wrapText="1"/>
      <protection locked="0"/>
    </xf>
    <xf numFmtId="0" fontId="86" fillId="45" borderId="138" xfId="0" applyFont="1" applyFill="1" applyBorder="1" applyAlignment="1" applyProtection="1">
      <alignment horizontal="center" vertical="center" wrapText="1"/>
      <protection locked="0"/>
    </xf>
    <xf numFmtId="0" fontId="86" fillId="45" borderId="139" xfId="0" applyFont="1" applyFill="1" applyBorder="1" applyAlignment="1" applyProtection="1">
      <alignment horizontal="center" vertical="center" wrapText="1"/>
      <protection locked="0"/>
    </xf>
    <xf numFmtId="0" fontId="86" fillId="45" borderId="140" xfId="0" applyFont="1" applyFill="1" applyBorder="1" applyAlignment="1" applyProtection="1">
      <alignment horizontal="center" vertical="center" wrapText="1"/>
      <protection locked="0"/>
    </xf>
    <xf numFmtId="0" fontId="86" fillId="45" borderId="0" xfId="0" applyFont="1" applyFill="1" applyBorder="1" applyAlignment="1" applyProtection="1">
      <alignment horizontal="center" vertical="center" wrapText="1"/>
      <protection locked="0"/>
    </xf>
    <xf numFmtId="0" fontId="86" fillId="45" borderId="136" xfId="0" applyFont="1" applyFill="1" applyBorder="1" applyAlignment="1" applyProtection="1">
      <alignment horizontal="center" vertical="center" wrapText="1"/>
      <protection locked="0"/>
    </xf>
    <xf numFmtId="0" fontId="86" fillId="45" borderId="141" xfId="0" applyFont="1" applyFill="1" applyBorder="1" applyAlignment="1" applyProtection="1">
      <alignment horizontal="center" vertical="center" wrapText="1"/>
      <protection locked="0"/>
    </xf>
    <xf numFmtId="0" fontId="86" fillId="45" borderId="142" xfId="0" applyFont="1" applyFill="1" applyBorder="1" applyAlignment="1" applyProtection="1">
      <alignment horizontal="center" vertical="center" wrapText="1"/>
      <protection locked="0"/>
    </xf>
    <xf numFmtId="0" fontId="86" fillId="45" borderId="143" xfId="0" applyFont="1" applyFill="1" applyBorder="1" applyAlignment="1" applyProtection="1">
      <alignment horizontal="center" vertical="center" wrapText="1"/>
      <protection locked="0"/>
    </xf>
    <xf numFmtId="0" fontId="90" fillId="34" borderId="42" xfId="0" applyFont="1" applyFill="1" applyBorder="1" applyAlignment="1" applyProtection="1">
      <alignment horizontal="center" vertical="center" wrapText="1"/>
      <protection locked="0"/>
    </xf>
    <xf numFmtId="0" fontId="149" fillId="49" borderId="44" xfId="0" applyFont="1" applyFill="1" applyBorder="1" applyAlignment="1" applyProtection="1">
      <alignment horizontal="left" vertical="center" wrapText="1"/>
      <protection locked="0"/>
    </xf>
    <xf numFmtId="0" fontId="149" fillId="49" borderId="0" xfId="0" applyFont="1" applyFill="1" applyBorder="1" applyAlignment="1" applyProtection="1">
      <alignment horizontal="left" vertical="center" wrapText="1"/>
      <protection locked="0"/>
    </xf>
    <xf numFmtId="0" fontId="81" fillId="49" borderId="0" xfId="0" applyFont="1" applyFill="1" applyBorder="1" applyAlignment="1" applyProtection="1">
      <alignment horizontal="center" vertical="center" wrapText="1"/>
      <protection locked="0"/>
    </xf>
    <xf numFmtId="0" fontId="81" fillId="49" borderId="91" xfId="0" applyFont="1" applyFill="1" applyBorder="1" applyAlignment="1" applyProtection="1">
      <alignment horizontal="center" vertical="center" wrapText="1"/>
      <protection locked="0"/>
    </xf>
    <xf numFmtId="0" fontId="156" fillId="35" borderId="103" xfId="0" applyFont="1" applyFill="1" applyBorder="1" applyAlignment="1" applyProtection="1">
      <alignment horizontal="center" vertical="center" wrapText="1"/>
    </xf>
    <xf numFmtId="0" fontId="156" fillId="35" borderId="104" xfId="0" applyFont="1" applyFill="1" applyBorder="1" applyAlignment="1" applyProtection="1">
      <alignment horizontal="center" vertical="center" wrapText="1"/>
    </xf>
    <xf numFmtId="0" fontId="94" fillId="49" borderId="0" xfId="0" applyFont="1" applyFill="1" applyBorder="1" applyAlignment="1" applyProtection="1">
      <alignment horizontal="center" vertical="center" wrapText="1"/>
      <protection locked="0"/>
    </xf>
    <xf numFmtId="0" fontId="94" fillId="49" borderId="136" xfId="0" applyFont="1" applyFill="1" applyBorder="1" applyAlignment="1" applyProtection="1">
      <alignment horizontal="center" vertical="center" wrapText="1"/>
      <protection locked="0"/>
    </xf>
    <xf numFmtId="0" fontId="83" fillId="49" borderId="0" xfId="0" applyFont="1" applyFill="1" applyBorder="1" applyAlignment="1" applyProtection="1">
      <alignment horizontal="center" vertical="center" wrapText="1"/>
      <protection locked="0"/>
    </xf>
    <xf numFmtId="0" fontId="83" fillId="49" borderId="136" xfId="0" applyFont="1" applyFill="1" applyBorder="1" applyAlignment="1" applyProtection="1">
      <alignment horizontal="center" vertical="center" wrapText="1"/>
      <protection locked="0"/>
    </xf>
    <xf numFmtId="0" fontId="87" fillId="35" borderId="111" xfId="0" applyFont="1" applyFill="1" applyBorder="1" applyAlignment="1" applyProtection="1">
      <alignment horizontal="center" vertical="center" wrapText="1"/>
    </xf>
    <xf numFmtId="0" fontId="87" fillId="55" borderId="92" xfId="0" applyFont="1" applyFill="1" applyBorder="1" applyAlignment="1" applyProtection="1">
      <alignment horizontal="center" vertical="center" wrapText="1"/>
    </xf>
    <xf numFmtId="0" fontId="87" fillId="55" borderId="93" xfId="0" applyFont="1" applyFill="1" applyBorder="1" applyAlignment="1" applyProtection="1">
      <alignment horizontal="center" vertical="center" wrapText="1"/>
    </xf>
    <xf numFmtId="0" fontId="87" fillId="55" borderId="94" xfId="0" applyFont="1" applyFill="1" applyBorder="1" applyAlignment="1" applyProtection="1">
      <alignment horizontal="center" vertical="center" wrapText="1"/>
    </xf>
    <xf numFmtId="0" fontId="81" fillId="39" borderId="115" xfId="0" applyFont="1" applyFill="1" applyBorder="1" applyAlignment="1">
      <alignment horizontal="center" vertical="center"/>
    </xf>
    <xf numFmtId="0" fontId="81" fillId="39" borderId="117" xfId="0" applyFont="1" applyFill="1" applyBorder="1" applyAlignment="1">
      <alignment horizontal="center" vertical="center"/>
    </xf>
    <xf numFmtId="0" fontId="89" fillId="35" borderId="182" xfId="0" applyFont="1" applyFill="1" applyBorder="1" applyAlignment="1">
      <alignment horizontal="center" vertical="center" wrapText="1"/>
    </xf>
    <xf numFmtId="0" fontId="89" fillId="35" borderId="170" xfId="0" applyFont="1" applyFill="1" applyBorder="1" applyAlignment="1">
      <alignment horizontal="center" vertical="center" wrapText="1"/>
    </xf>
    <xf numFmtId="0" fontId="122" fillId="35" borderId="171" xfId="0" applyFont="1" applyFill="1" applyBorder="1" applyAlignment="1" applyProtection="1">
      <alignment horizontal="center" vertical="center" wrapText="1"/>
    </xf>
    <xf numFmtId="0" fontId="122" fillId="35" borderId="188" xfId="0" applyFont="1" applyFill="1" applyBorder="1" applyAlignment="1" applyProtection="1">
      <alignment horizontal="center" vertical="center" wrapText="1"/>
    </xf>
    <xf numFmtId="0" fontId="89" fillId="35" borderId="181" xfId="0" applyFont="1" applyFill="1" applyBorder="1" applyAlignment="1" applyProtection="1">
      <alignment horizontal="center" vertical="center" wrapText="1"/>
    </xf>
    <xf numFmtId="0" fontId="89" fillId="35" borderId="191" xfId="0" applyFont="1" applyFill="1" applyBorder="1" applyAlignment="1" applyProtection="1">
      <alignment horizontal="center" vertical="center" wrapText="1"/>
    </xf>
    <xf numFmtId="0" fontId="89" fillId="35" borderId="171" xfId="0" applyFont="1" applyFill="1" applyBorder="1" applyAlignment="1">
      <alignment horizontal="center" vertical="center" wrapText="1"/>
    </xf>
    <xf numFmtId="0" fontId="89" fillId="35" borderId="188" xfId="0" applyFont="1" applyFill="1" applyBorder="1" applyAlignment="1">
      <alignment horizontal="center" vertical="center" wrapText="1"/>
    </xf>
    <xf numFmtId="0" fontId="112" fillId="39" borderId="25" xfId="0" applyNumberFormat="1" applyFont="1" applyFill="1" applyBorder="1" applyAlignment="1" applyProtection="1">
      <alignment horizontal="center" vertical="center" wrapText="1"/>
    </xf>
    <xf numFmtId="0" fontId="112" fillId="39" borderId="35" xfId="0" applyNumberFormat="1" applyFont="1" applyFill="1" applyBorder="1" applyAlignment="1" applyProtection="1">
      <alignment horizontal="center" vertical="center" wrapText="1"/>
    </xf>
    <xf numFmtId="0" fontId="112" fillId="39" borderId="36" xfId="0" applyNumberFormat="1" applyFont="1" applyFill="1" applyBorder="1" applyAlignment="1" applyProtection="1">
      <alignment horizontal="center" vertical="center" wrapText="1"/>
    </xf>
    <xf numFmtId="0" fontId="89" fillId="35" borderId="169" xfId="0" applyFont="1" applyFill="1" applyBorder="1" applyAlignment="1" applyProtection="1">
      <alignment horizontal="center" vertical="center" wrapText="1"/>
    </xf>
    <xf numFmtId="0" fontId="89" fillId="35" borderId="189" xfId="0" applyFont="1" applyFill="1" applyBorder="1" applyAlignment="1" applyProtection="1">
      <alignment horizontal="center" vertical="center" wrapText="1"/>
    </xf>
    <xf numFmtId="0" fontId="89" fillId="35" borderId="172" xfId="0" applyFont="1" applyFill="1" applyBorder="1" applyAlignment="1">
      <alignment horizontal="center" vertical="center"/>
    </xf>
    <xf numFmtId="0" fontId="89" fillId="35" borderId="173" xfId="0" applyFont="1" applyFill="1" applyBorder="1" applyAlignment="1">
      <alignment horizontal="center" vertical="center"/>
    </xf>
    <xf numFmtId="0" fontId="100" fillId="49" borderId="0" xfId="0" applyFont="1" applyFill="1" applyAlignment="1">
      <alignment horizontal="center" vertical="center" wrapText="1"/>
    </xf>
    <xf numFmtId="0" fontId="81" fillId="39" borderId="116" xfId="0" applyFont="1" applyFill="1" applyBorder="1" applyAlignment="1">
      <alignment horizontal="center" vertical="center"/>
    </xf>
    <xf numFmtId="4" fontId="122" fillId="35" borderId="92" xfId="0" applyNumberFormat="1" applyFont="1" applyFill="1" applyBorder="1" applyAlignment="1" applyProtection="1">
      <alignment horizontal="center" vertical="center" wrapText="1"/>
    </xf>
    <xf numFmtId="4" fontId="122" fillId="35" borderId="93" xfId="0" applyNumberFormat="1" applyFont="1" applyFill="1" applyBorder="1" applyAlignment="1" applyProtection="1">
      <alignment horizontal="center" vertical="center" wrapText="1"/>
    </xf>
    <xf numFmtId="0" fontId="122" fillId="35" borderId="92" xfId="0" applyFont="1" applyFill="1" applyBorder="1" applyAlignment="1" applyProtection="1">
      <alignment horizontal="left" vertical="center" wrapText="1"/>
    </xf>
    <xf numFmtId="0" fontId="122" fillId="35" borderId="93" xfId="0" applyFont="1" applyFill="1" applyBorder="1" applyAlignment="1" applyProtection="1">
      <alignment horizontal="left" vertical="center" wrapText="1"/>
    </xf>
    <xf numFmtId="0" fontId="122" fillId="35" borderId="94" xfId="0" applyFont="1" applyFill="1" applyBorder="1" applyAlignment="1" applyProtection="1">
      <alignment horizontal="left" vertical="center" wrapText="1"/>
    </xf>
    <xf numFmtId="4" fontId="81" fillId="39" borderId="116" xfId="0" applyNumberFormat="1" applyFont="1" applyFill="1" applyBorder="1" applyAlignment="1">
      <alignment horizontal="center" vertical="center" wrapText="1"/>
    </xf>
    <xf numFmtId="0" fontId="112" fillId="39" borderId="195" xfId="0" applyNumberFormat="1" applyFont="1" applyFill="1" applyBorder="1" applyAlignment="1" applyProtection="1">
      <alignment horizontal="center" vertical="center" wrapText="1"/>
    </xf>
    <xf numFmtId="0" fontId="112" fillId="39" borderId="196" xfId="0" applyNumberFormat="1" applyFont="1" applyFill="1" applyBorder="1" applyAlignment="1" applyProtection="1">
      <alignment horizontal="center" vertical="center" wrapText="1"/>
    </xf>
    <xf numFmtId="0" fontId="112" fillId="39" borderId="197" xfId="0" applyNumberFormat="1" applyFont="1" applyFill="1" applyBorder="1" applyAlignment="1" applyProtection="1">
      <alignment horizontal="center" vertical="center" wrapText="1"/>
    </xf>
    <xf numFmtId="0" fontId="112" fillId="39" borderId="26" xfId="0" applyNumberFormat="1" applyFont="1" applyFill="1" applyBorder="1" applyAlignment="1" applyProtection="1">
      <alignment horizontal="center" vertical="center" wrapText="1"/>
    </xf>
    <xf numFmtId="0" fontId="112" fillId="39" borderId="0" xfId="0" applyNumberFormat="1" applyFont="1" applyFill="1" applyBorder="1" applyAlignment="1" applyProtection="1">
      <alignment horizontal="center" vertical="center" wrapText="1"/>
    </xf>
    <xf numFmtId="0" fontId="112" fillId="39" borderId="37" xfId="0" applyNumberFormat="1" applyFont="1" applyFill="1" applyBorder="1" applyAlignment="1" applyProtection="1">
      <alignment horizontal="center" vertical="center" wrapText="1"/>
    </xf>
    <xf numFmtId="0" fontId="112" fillId="39" borderId="30" xfId="0" applyNumberFormat="1" applyFont="1" applyFill="1" applyBorder="1" applyAlignment="1" applyProtection="1">
      <alignment horizontal="center" vertical="center" wrapText="1"/>
    </xf>
    <xf numFmtId="0" fontId="112" fillId="39" borderId="38" xfId="0" applyNumberFormat="1" applyFont="1" applyFill="1" applyBorder="1" applyAlignment="1" applyProtection="1">
      <alignment horizontal="center" vertical="center" wrapText="1"/>
    </xf>
    <xf numFmtId="0" fontId="112" fillId="39" borderId="39" xfId="0" applyNumberFormat="1" applyFont="1" applyFill="1" applyBorder="1" applyAlignment="1" applyProtection="1">
      <alignment horizontal="center" vertical="center" wrapText="1"/>
    </xf>
    <xf numFmtId="0" fontId="171" fillId="49" borderId="35" xfId="0" applyNumberFormat="1" applyFont="1" applyFill="1" applyBorder="1" applyAlignment="1" applyProtection="1">
      <alignment horizontal="right" vertical="center" wrapText="1"/>
    </xf>
    <xf numFmtId="0" fontId="171" fillId="49" borderId="0" xfId="0" applyNumberFormat="1" applyFont="1" applyFill="1" applyBorder="1" applyAlignment="1" applyProtection="1">
      <alignment horizontal="right" vertical="center" wrapText="1"/>
    </xf>
    <xf numFmtId="0" fontId="21" fillId="0" borderId="12" xfId="0" applyFont="1" applyFill="1" applyBorder="1" applyAlignment="1" applyProtection="1">
      <alignment horizontal="center" vertical="center"/>
    </xf>
    <xf numFmtId="0" fontId="21" fillId="0" borderId="33" xfId="0" applyFont="1" applyFill="1" applyBorder="1" applyAlignment="1" applyProtection="1">
      <alignment horizontal="center" vertical="center"/>
    </xf>
    <xf numFmtId="0" fontId="21" fillId="0" borderId="15" xfId="0" applyFont="1" applyFill="1" applyBorder="1" applyAlignment="1" applyProtection="1">
      <alignment horizontal="center" vertical="center"/>
    </xf>
    <xf numFmtId="4" fontId="100" fillId="0" borderId="155" xfId="0" applyNumberFormat="1" applyFont="1" applyFill="1" applyBorder="1" applyAlignment="1">
      <alignment horizontal="center" vertical="center" wrapText="1"/>
    </xf>
    <xf numFmtId="4" fontId="100" fillId="0" borderId="178" xfId="0" applyNumberFormat="1" applyFont="1" applyFill="1" applyBorder="1" applyAlignment="1">
      <alignment horizontal="center" vertical="center" wrapText="1"/>
    </xf>
    <xf numFmtId="4" fontId="81" fillId="39" borderId="116" xfId="0" applyNumberFormat="1" applyFont="1" applyFill="1" applyBorder="1" applyAlignment="1">
      <alignment horizontal="center" vertical="center"/>
    </xf>
    <xf numFmtId="0" fontId="113" fillId="49" borderId="175" xfId="0" applyFont="1" applyFill="1" applyBorder="1" applyAlignment="1" applyProtection="1">
      <alignment horizontal="center" vertical="center" wrapText="1"/>
    </xf>
    <xf numFmtId="0" fontId="113" fillId="49" borderId="176" xfId="0" applyFont="1" applyFill="1" applyBorder="1" applyAlignment="1" applyProtection="1">
      <alignment horizontal="center" vertical="center" wrapText="1"/>
    </xf>
    <xf numFmtId="0" fontId="113" fillId="49" borderId="177" xfId="0" applyFont="1" applyFill="1" applyBorder="1" applyAlignment="1" applyProtection="1">
      <alignment horizontal="center" vertical="center" wrapText="1"/>
    </xf>
    <xf numFmtId="0" fontId="113" fillId="49" borderId="35" xfId="0" applyFont="1" applyFill="1" applyBorder="1" applyAlignment="1" applyProtection="1">
      <alignment horizontal="center" vertical="center" wrapText="1"/>
    </xf>
    <xf numFmtId="0" fontId="113" fillId="49" borderId="36" xfId="0" applyFont="1" applyFill="1" applyBorder="1" applyAlignment="1" applyProtection="1">
      <alignment horizontal="center" vertical="center" wrapText="1"/>
    </xf>
    <xf numFmtId="0" fontId="113" fillId="49" borderId="0" xfId="0" applyFont="1" applyFill="1" applyBorder="1" applyAlignment="1" applyProtection="1">
      <alignment horizontal="center" vertical="center" wrapText="1"/>
    </xf>
    <xf numFmtId="0" fontId="113" fillId="49" borderId="37" xfId="0" applyFont="1" applyFill="1" applyBorder="1" applyAlignment="1" applyProtection="1">
      <alignment horizontal="center" vertical="center" wrapText="1"/>
    </xf>
    <xf numFmtId="0" fontId="113" fillId="49" borderId="38" xfId="0" applyFont="1" applyFill="1" applyBorder="1" applyAlignment="1" applyProtection="1">
      <alignment horizontal="center" vertical="center" wrapText="1"/>
    </xf>
    <xf numFmtId="0" fontId="113" fillId="49" borderId="39" xfId="0" applyFont="1" applyFill="1" applyBorder="1" applyAlignment="1" applyProtection="1">
      <alignment horizontal="center" vertical="center" wrapText="1"/>
    </xf>
    <xf numFmtId="0" fontId="159" fillId="49" borderId="184" xfId="0" applyFont="1" applyFill="1" applyBorder="1" applyAlignment="1" applyProtection="1">
      <alignment horizontal="center" vertical="center" wrapText="1"/>
    </xf>
    <xf numFmtId="0" fontId="159" fillId="49" borderId="185" xfId="0" applyFont="1" applyFill="1" applyBorder="1" applyAlignment="1" applyProtection="1">
      <alignment horizontal="center" vertical="center" wrapText="1"/>
    </xf>
    <xf numFmtId="0" fontId="159" fillId="49" borderId="186" xfId="0" applyFont="1" applyFill="1" applyBorder="1" applyAlignment="1" applyProtection="1">
      <alignment horizontal="center" vertical="center" wrapText="1"/>
    </xf>
    <xf numFmtId="0" fontId="122" fillId="35" borderId="95" xfId="0" applyFont="1" applyFill="1" applyBorder="1" applyAlignment="1" applyProtection="1">
      <alignment horizontal="center" vertical="center" wrapText="1"/>
    </xf>
    <xf numFmtId="0" fontId="122" fillId="35" borderId="96" xfId="0" applyFont="1" applyFill="1" applyBorder="1" applyAlignment="1" applyProtection="1">
      <alignment horizontal="center" vertical="center" wrapText="1"/>
    </xf>
    <xf numFmtId="0" fontId="122" fillId="35" borderId="193" xfId="0" applyFont="1" applyFill="1" applyBorder="1" applyAlignment="1" applyProtection="1">
      <alignment horizontal="center" vertical="center" wrapText="1"/>
    </xf>
    <xf numFmtId="0" fontId="122" fillId="35" borderId="97" xfId="0" applyFont="1" applyFill="1" applyBorder="1" applyAlignment="1" applyProtection="1">
      <alignment horizontal="center" vertical="center" wrapText="1"/>
    </xf>
    <xf numFmtId="0" fontId="122" fillId="35" borderId="98" xfId="0" applyFont="1" applyFill="1" applyBorder="1" applyAlignment="1" applyProtection="1">
      <alignment horizontal="center" vertical="center" wrapText="1"/>
    </xf>
    <xf numFmtId="0" fontId="122" fillId="35" borderId="194" xfId="0" applyFont="1" applyFill="1" applyBorder="1" applyAlignment="1" applyProtection="1">
      <alignment horizontal="center" vertical="center" wrapText="1"/>
    </xf>
    <xf numFmtId="0" fontId="100" fillId="49" borderId="118" xfId="0" applyFont="1" applyFill="1" applyBorder="1" applyAlignment="1" applyProtection="1">
      <alignment horizontal="center" vertical="center" wrapText="1"/>
    </xf>
    <xf numFmtId="0" fontId="100" fillId="49" borderId="119" xfId="0" applyFont="1" applyFill="1" applyBorder="1" applyAlignment="1" applyProtection="1">
      <alignment horizontal="center" vertical="center" wrapText="1"/>
    </xf>
    <xf numFmtId="0" fontId="100" fillId="49" borderId="120" xfId="0" applyFont="1" applyFill="1" applyBorder="1" applyAlignment="1" applyProtection="1">
      <alignment horizontal="center" vertical="center" wrapText="1"/>
    </xf>
    <xf numFmtId="0" fontId="100" fillId="49" borderId="121" xfId="0" applyFont="1" applyFill="1" applyBorder="1" applyAlignment="1" applyProtection="1">
      <alignment horizontal="center" vertical="center" wrapText="1"/>
    </xf>
    <xf numFmtId="0" fontId="100" fillId="49" borderId="0" xfId="0" applyFont="1" applyFill="1" applyBorder="1" applyAlignment="1" applyProtection="1">
      <alignment horizontal="center" vertical="center" wrapText="1"/>
    </xf>
    <xf numFmtId="0" fontId="100" fillId="49" borderId="122" xfId="0" applyFont="1" applyFill="1" applyBorder="1" applyAlignment="1" applyProtection="1">
      <alignment horizontal="center" vertical="center" wrapText="1"/>
    </xf>
    <xf numFmtId="0" fontId="100" fillId="49" borderId="123" xfId="0" applyFont="1" applyFill="1" applyBorder="1" applyAlignment="1" applyProtection="1">
      <alignment horizontal="center" vertical="center" wrapText="1"/>
    </xf>
    <xf numFmtId="0" fontId="100" fillId="49" borderId="124" xfId="0" applyFont="1" applyFill="1" applyBorder="1" applyAlignment="1" applyProtection="1">
      <alignment horizontal="center" vertical="center" wrapText="1"/>
    </xf>
    <xf numFmtId="0" fontId="100" fillId="49" borderId="125" xfId="0" applyFont="1" applyFill="1" applyBorder="1" applyAlignment="1" applyProtection="1">
      <alignment horizontal="center" vertical="center" wrapText="1"/>
    </xf>
    <xf numFmtId="0" fontId="29" fillId="32" borderId="12" xfId="0" applyFont="1" applyFill="1" applyBorder="1" applyAlignment="1">
      <alignment horizontal="center"/>
    </xf>
    <xf numFmtId="0" fontId="29" fillId="32" borderId="15" xfId="0" applyFont="1" applyFill="1" applyBorder="1" applyAlignment="1">
      <alignment horizontal="center"/>
    </xf>
    <xf numFmtId="0" fontId="29" fillId="32" borderId="12" xfId="0" applyFont="1" applyFill="1" applyBorder="1" applyAlignment="1">
      <alignment horizontal="center" vertical="center" wrapText="1"/>
    </xf>
    <xf numFmtId="0" fontId="29" fillId="32" borderId="15" xfId="0" applyFont="1" applyFill="1" applyBorder="1" applyAlignment="1">
      <alignment horizontal="center" vertical="center" wrapText="1"/>
    </xf>
    <xf numFmtId="0" fontId="89" fillId="35" borderId="183" xfId="0" applyFont="1" applyFill="1" applyBorder="1" applyAlignment="1">
      <alignment horizontal="center" vertical="center" wrapText="1"/>
    </xf>
    <xf numFmtId="0" fontId="210" fillId="49" borderId="175" xfId="0" applyFont="1" applyFill="1" applyBorder="1" applyAlignment="1" applyProtection="1">
      <alignment horizontal="center" vertical="center" wrapText="1"/>
    </xf>
    <xf numFmtId="0" fontId="81" fillId="49" borderId="137" xfId="0" applyFont="1" applyFill="1" applyBorder="1" applyAlignment="1">
      <alignment horizontal="left" vertical="center" wrapText="1"/>
    </xf>
    <xf numFmtId="0" fontId="81" fillId="49" borderId="138" xfId="0" applyFont="1" applyFill="1" applyBorder="1" applyAlignment="1">
      <alignment horizontal="left" vertical="center" wrapText="1"/>
    </xf>
    <xf numFmtId="0" fontId="81" fillId="49" borderId="139" xfId="0" applyFont="1" applyFill="1" applyBorder="1" applyAlignment="1">
      <alignment horizontal="left" vertical="center" wrapText="1"/>
    </xf>
    <xf numFmtId="0" fontId="180" fillId="49" borderId="141" xfId="34" applyFont="1" applyFill="1" applyBorder="1" applyAlignment="1" applyProtection="1">
      <alignment horizontal="left" vertical="center" wrapText="1"/>
    </xf>
    <xf numFmtId="0" fontId="180" fillId="49" borderId="142" xfId="34" applyFont="1" applyFill="1" applyBorder="1" applyAlignment="1" applyProtection="1">
      <alignment horizontal="left" vertical="center" wrapText="1"/>
    </xf>
    <xf numFmtId="0" fontId="180" fillId="49" borderId="143" xfId="34" applyFont="1" applyFill="1" applyBorder="1" applyAlignment="1" applyProtection="1">
      <alignment horizontal="left" vertical="center" wrapText="1"/>
    </xf>
    <xf numFmtId="0" fontId="122" fillId="35" borderId="134" xfId="0" applyFont="1" applyFill="1" applyBorder="1" applyAlignment="1" applyProtection="1">
      <alignment horizontal="center" vertical="center" wrapText="1"/>
    </xf>
    <xf numFmtId="0" fontId="87" fillId="35" borderId="92" xfId="0" applyFont="1" applyFill="1" applyBorder="1" applyAlignment="1" applyProtection="1">
      <alignment horizontal="left" vertical="center" wrapText="1"/>
    </xf>
    <xf numFmtId="0" fontId="87" fillId="35" borderId="93" xfId="0" applyFont="1" applyFill="1" applyBorder="1" applyAlignment="1" applyProtection="1">
      <alignment horizontal="left" vertical="center" wrapText="1"/>
    </xf>
    <xf numFmtId="0" fontId="87" fillId="35" borderId="94" xfId="0" applyFont="1" applyFill="1" applyBorder="1" applyAlignment="1" applyProtection="1">
      <alignment horizontal="left" vertical="center" wrapText="1"/>
    </xf>
    <xf numFmtId="0" fontId="75" fillId="0" borderId="10" xfId="0" applyFont="1" applyFill="1" applyBorder="1" applyAlignment="1">
      <alignment horizontal="left" vertical="center"/>
    </xf>
    <xf numFmtId="0" fontId="0" fillId="0" borderId="12" xfId="0" applyFill="1" applyBorder="1" applyAlignment="1">
      <alignment horizontal="center"/>
    </xf>
    <xf numFmtId="0" fontId="0" fillId="0" borderId="33" xfId="0" applyFill="1" applyBorder="1" applyAlignment="1">
      <alignment horizontal="center"/>
    </xf>
    <xf numFmtId="0" fontId="0" fillId="0" borderId="15" xfId="0" applyFill="1" applyBorder="1" applyAlignment="1">
      <alignment horizontal="center"/>
    </xf>
    <xf numFmtId="0" fontId="76" fillId="0" borderId="10" xfId="40" applyFont="1" applyFill="1" applyBorder="1" applyAlignment="1">
      <alignment horizontal="left" vertical="center" wrapText="1"/>
    </xf>
    <xf numFmtId="0" fontId="86" fillId="45" borderId="144" xfId="0" applyFont="1" applyFill="1" applyBorder="1" applyAlignment="1">
      <alignment horizontal="center" vertical="center" wrapText="1"/>
    </xf>
    <xf numFmtId="0" fontId="86" fillId="45" borderId="145" xfId="0" applyFont="1" applyFill="1" applyBorder="1" applyAlignment="1">
      <alignment horizontal="center" vertical="center" wrapText="1"/>
    </xf>
    <xf numFmtId="0" fontId="86" fillId="45" borderId="146" xfId="0" applyFont="1" applyFill="1" applyBorder="1" applyAlignment="1">
      <alignment horizontal="center" vertical="center" wrapText="1"/>
    </xf>
    <xf numFmtId="0" fontId="111" fillId="55" borderId="95" xfId="0" applyFont="1" applyFill="1" applyBorder="1" applyAlignment="1">
      <alignment horizontal="left" vertical="center" wrapText="1"/>
    </xf>
    <xf numFmtId="0" fontId="111" fillId="55" borderId="96" xfId="0" applyFont="1" applyFill="1" applyBorder="1" applyAlignment="1">
      <alignment horizontal="left" vertical="center"/>
    </xf>
    <xf numFmtId="0" fontId="111" fillId="55" borderId="129" xfId="0" applyFont="1" applyFill="1" applyBorder="1" applyAlignment="1">
      <alignment horizontal="left" vertical="center"/>
    </xf>
    <xf numFmtId="0" fontId="111" fillId="55" borderId="97" xfId="0" applyFont="1" applyFill="1" applyBorder="1" applyAlignment="1">
      <alignment horizontal="left" vertical="center"/>
    </xf>
    <xf numFmtId="0" fontId="111" fillId="55" borderId="98" xfId="0" applyFont="1" applyFill="1" applyBorder="1" applyAlignment="1">
      <alignment horizontal="left" vertical="center"/>
    </xf>
    <xf numFmtId="0" fontId="111" fillId="55" borderId="130" xfId="0" applyFont="1" applyFill="1" applyBorder="1" applyAlignment="1">
      <alignment horizontal="left" vertical="center"/>
    </xf>
    <xf numFmtId="2" fontId="81" fillId="42" borderId="92" xfId="0" applyNumberFormat="1" applyFont="1" applyFill="1" applyBorder="1" applyAlignment="1">
      <alignment horizontal="center" vertical="center" wrapText="1"/>
    </xf>
    <xf numFmtId="2" fontId="81" fillId="42" borderId="93" xfId="0" applyNumberFormat="1" applyFont="1" applyFill="1" applyBorder="1" applyAlignment="1">
      <alignment horizontal="center" vertical="center" wrapText="1"/>
    </xf>
    <xf numFmtId="2" fontId="81" fillId="42" borderId="94" xfId="0" applyNumberFormat="1" applyFont="1" applyFill="1" applyBorder="1" applyAlignment="1">
      <alignment horizontal="center" vertical="center" wrapText="1"/>
    </xf>
    <xf numFmtId="0" fontId="97" fillId="49" borderId="92" xfId="0" applyFont="1" applyFill="1" applyBorder="1" applyAlignment="1" applyProtection="1">
      <alignment horizontal="center" vertical="center" wrapText="1"/>
      <protection locked="0"/>
    </xf>
    <xf numFmtId="0" fontId="97" fillId="49" borderId="93" xfId="0" applyFont="1" applyFill="1" applyBorder="1" applyAlignment="1" applyProtection="1">
      <alignment horizontal="center" vertical="center" wrapText="1"/>
      <protection locked="0"/>
    </xf>
    <xf numFmtId="0" fontId="97" fillId="49" borderId="94" xfId="0" applyFont="1" applyFill="1" applyBorder="1" applyAlignment="1" applyProtection="1">
      <alignment horizontal="center" vertical="center" wrapText="1"/>
      <protection locked="0"/>
    </xf>
    <xf numFmtId="167" fontId="118" fillId="44" borderId="156" xfId="0" applyNumberFormat="1" applyFont="1" applyFill="1" applyBorder="1" applyAlignment="1">
      <alignment horizontal="center" vertical="top" wrapText="1"/>
    </xf>
    <xf numFmtId="167" fontId="118" fillId="44" borderId="157" xfId="0" applyNumberFormat="1" applyFont="1" applyFill="1" applyBorder="1" applyAlignment="1">
      <alignment horizontal="center" vertical="top" wrapText="1"/>
    </xf>
    <xf numFmtId="167" fontId="118" fillId="44" borderId="158" xfId="0" applyNumberFormat="1" applyFont="1" applyFill="1" applyBorder="1" applyAlignment="1">
      <alignment horizontal="center" vertical="top" wrapText="1"/>
    </xf>
    <xf numFmtId="0" fontId="111" fillId="44" borderId="92" xfId="0" applyFont="1" applyFill="1" applyBorder="1" applyAlignment="1">
      <alignment horizontal="center" vertical="center"/>
    </xf>
    <xf numFmtId="0" fontId="111" fillId="44" borderId="93" xfId="0" applyFont="1" applyFill="1" applyBorder="1" applyAlignment="1">
      <alignment horizontal="center" vertical="center"/>
    </xf>
    <xf numFmtId="0" fontId="111" fillId="44" borderId="94" xfId="0" applyFont="1" applyFill="1" applyBorder="1" applyAlignment="1">
      <alignment horizontal="center" vertical="center"/>
    </xf>
    <xf numFmtId="0" fontId="97" fillId="54" borderId="92" xfId="0" applyFont="1" applyFill="1" applyBorder="1" applyAlignment="1" applyProtection="1">
      <alignment horizontal="left" vertical="center" wrapText="1"/>
      <protection locked="0"/>
    </xf>
    <xf numFmtId="0" fontId="97" fillId="54" borderId="93" xfId="0" applyFont="1" applyFill="1" applyBorder="1" applyAlignment="1" applyProtection="1">
      <alignment horizontal="left" vertical="center" wrapText="1"/>
      <protection locked="0"/>
    </xf>
    <xf numFmtId="0" fontId="97" fillId="54" borderId="94" xfId="0" applyFont="1" applyFill="1" applyBorder="1" applyAlignment="1" applyProtection="1">
      <alignment horizontal="left" vertical="center" wrapText="1"/>
      <protection locked="0"/>
    </xf>
    <xf numFmtId="0" fontId="90" fillId="54" borderId="92" xfId="0" applyFont="1" applyFill="1" applyBorder="1" applyAlignment="1">
      <alignment horizontal="left" vertical="center"/>
    </xf>
    <xf numFmtId="0" fontId="90" fillId="54" borderId="93" xfId="0" applyFont="1" applyFill="1" applyBorder="1" applyAlignment="1">
      <alignment horizontal="left" vertical="center"/>
    </xf>
    <xf numFmtId="0" fontId="90" fillId="54" borderId="94" xfId="0" applyFont="1" applyFill="1" applyBorder="1" applyAlignment="1">
      <alignment horizontal="left" vertical="center"/>
    </xf>
    <xf numFmtId="167" fontId="118" fillId="44" borderId="156" xfId="0" applyNumberFormat="1" applyFont="1" applyFill="1" applyBorder="1" applyAlignment="1">
      <alignment horizontal="center" vertical="center" wrapText="1"/>
    </xf>
    <xf numFmtId="167" fontId="118" fillId="44" borderId="157" xfId="0" applyNumberFormat="1" applyFont="1" applyFill="1" applyBorder="1" applyAlignment="1">
      <alignment horizontal="center" vertical="center" wrapText="1"/>
    </xf>
    <xf numFmtId="167" fontId="118" fillId="44" borderId="158" xfId="0" applyNumberFormat="1" applyFont="1" applyFill="1" applyBorder="1" applyAlignment="1">
      <alignment horizontal="center" vertical="center" wrapText="1"/>
    </xf>
    <xf numFmtId="2" fontId="168" fillId="49" borderId="14" xfId="0" applyNumberFormat="1" applyFont="1" applyFill="1" applyBorder="1" applyAlignment="1">
      <alignment horizontal="center" vertical="center" wrapText="1"/>
    </xf>
    <xf numFmtId="2" fontId="168" fillId="49" borderId="13" xfId="0" applyNumberFormat="1" applyFont="1" applyFill="1" applyBorder="1" applyAlignment="1">
      <alignment horizontal="center" vertical="center"/>
    </xf>
    <xf numFmtId="2" fontId="168" fillId="49" borderId="11" xfId="0" applyNumberFormat="1" applyFont="1" applyFill="1" applyBorder="1" applyAlignment="1">
      <alignment horizontal="center" vertical="center"/>
    </xf>
    <xf numFmtId="0" fontId="83" fillId="49" borderId="0" xfId="0" applyFont="1" applyFill="1" applyBorder="1" applyAlignment="1">
      <alignment horizontal="center" vertical="center" wrapText="1"/>
    </xf>
    <xf numFmtId="0" fontId="80" fillId="44" borderId="93" xfId="0" applyFont="1" applyFill="1" applyBorder="1" applyAlignment="1">
      <alignment horizontal="center" vertical="center" wrapText="1"/>
    </xf>
    <xf numFmtId="0" fontId="80" fillId="44" borderId="94" xfId="0" applyFont="1" applyFill="1" applyBorder="1" applyAlignment="1">
      <alignment horizontal="center" vertical="center" wrapText="1"/>
    </xf>
    <xf numFmtId="0" fontId="119" fillId="42" borderId="137" xfId="0" applyFont="1" applyFill="1" applyBorder="1" applyAlignment="1">
      <alignment horizontal="center" vertical="center" wrapText="1"/>
    </xf>
    <xf numFmtId="0" fontId="119" fillId="42" borderId="139" xfId="0" applyFont="1" applyFill="1" applyBorder="1" applyAlignment="1">
      <alignment horizontal="center" vertical="center" wrapText="1"/>
    </xf>
    <xf numFmtId="0" fontId="119" fillId="42" borderId="140" xfId="0" applyFont="1" applyFill="1" applyBorder="1" applyAlignment="1">
      <alignment horizontal="center" vertical="center" wrapText="1"/>
    </xf>
    <xf numFmtId="0" fontId="119" fillId="42" borderId="136" xfId="0" applyFont="1" applyFill="1" applyBorder="1" applyAlignment="1">
      <alignment horizontal="center" vertical="center" wrapText="1"/>
    </xf>
    <xf numFmtId="0" fontId="119" fillId="42" borderId="141" xfId="0" applyFont="1" applyFill="1" applyBorder="1" applyAlignment="1">
      <alignment horizontal="center" vertical="center" wrapText="1"/>
    </xf>
    <xf numFmtId="0" fontId="119" fillId="42" borderId="143" xfId="0" applyFont="1" applyFill="1" applyBorder="1" applyAlignment="1">
      <alignment horizontal="center" vertical="center" wrapText="1"/>
    </xf>
    <xf numFmtId="0" fontId="122" fillId="35" borderId="92" xfId="0" applyFont="1" applyFill="1" applyBorder="1" applyAlignment="1" applyProtection="1">
      <alignment horizontal="center" vertical="center" wrapText="1"/>
    </xf>
    <xf numFmtId="0" fontId="122" fillId="35" borderId="94" xfId="0" applyFont="1" applyFill="1" applyBorder="1" applyAlignment="1" applyProtection="1">
      <alignment horizontal="center" vertical="center" wrapText="1"/>
    </xf>
    <xf numFmtId="2" fontId="81" fillId="42" borderId="202" xfId="0" applyNumberFormat="1" applyFont="1" applyFill="1" applyBorder="1" applyAlignment="1">
      <alignment horizontal="center" vertical="center"/>
    </xf>
    <xf numFmtId="2" fontId="81" fillId="42" borderId="203" xfId="0" applyNumberFormat="1" applyFont="1" applyFill="1" applyBorder="1" applyAlignment="1">
      <alignment horizontal="center" vertical="center"/>
    </xf>
    <xf numFmtId="2" fontId="81" fillId="42" borderId="205" xfId="0" applyNumberFormat="1" applyFont="1" applyFill="1" applyBorder="1" applyAlignment="1">
      <alignment horizontal="center" vertical="center"/>
    </xf>
    <xf numFmtId="2" fontId="81" fillId="42" borderId="206" xfId="0" applyNumberFormat="1" applyFont="1" applyFill="1" applyBorder="1" applyAlignment="1">
      <alignment horizontal="center" vertical="center"/>
    </xf>
    <xf numFmtId="0" fontId="86" fillId="49" borderId="140" xfId="0" applyFont="1" applyFill="1" applyBorder="1" applyAlignment="1">
      <alignment horizontal="center" vertical="center" wrapText="1"/>
    </xf>
    <xf numFmtId="0" fontId="86" fillId="49" borderId="0" xfId="0" applyFont="1" applyFill="1" applyBorder="1" applyAlignment="1">
      <alignment horizontal="center" vertical="center" wrapText="1"/>
    </xf>
    <xf numFmtId="0" fontId="86" fillId="49" borderId="136" xfId="0" applyFont="1" applyFill="1" applyBorder="1" applyAlignment="1">
      <alignment horizontal="center" vertical="center" wrapText="1"/>
    </xf>
    <xf numFmtId="0" fontId="86" fillId="49" borderId="141" xfId="0" applyFont="1" applyFill="1" applyBorder="1" applyAlignment="1">
      <alignment horizontal="center" vertical="center" wrapText="1"/>
    </xf>
    <xf numFmtId="0" fontId="86" fillId="49" borderId="142" xfId="0" applyFont="1" applyFill="1" applyBorder="1" applyAlignment="1">
      <alignment horizontal="center" vertical="center" wrapText="1"/>
    </xf>
    <xf numFmtId="0" fontId="86" fillId="49" borderId="143" xfId="0" applyFont="1" applyFill="1" applyBorder="1" applyAlignment="1">
      <alignment horizontal="center" vertical="center" wrapText="1"/>
    </xf>
    <xf numFmtId="0" fontId="86" fillId="49" borderId="144" xfId="0" applyFont="1" applyFill="1" applyBorder="1" applyAlignment="1">
      <alignment horizontal="center" vertical="center" wrapText="1"/>
    </xf>
    <xf numFmtId="0" fontId="86" fillId="49" borderId="145" xfId="0" applyFont="1" applyFill="1" applyBorder="1" applyAlignment="1">
      <alignment horizontal="center" vertical="center" wrapText="1"/>
    </xf>
    <xf numFmtId="0" fontId="86" fillId="49" borderId="146" xfId="0" applyFont="1" applyFill="1" applyBorder="1" applyAlignment="1">
      <alignment horizontal="center" vertical="center" wrapText="1"/>
    </xf>
    <xf numFmtId="0" fontId="87" fillId="35" borderId="92" xfId="0" applyFont="1" applyFill="1" applyBorder="1" applyAlignment="1" applyProtection="1">
      <alignment horizontal="center" vertical="center" wrapText="1"/>
    </xf>
    <xf numFmtId="0" fontId="87" fillId="35" borderId="93" xfId="0" applyFont="1" applyFill="1" applyBorder="1" applyAlignment="1" applyProtection="1">
      <alignment horizontal="center" vertical="center" wrapText="1"/>
    </xf>
    <xf numFmtId="0" fontId="87" fillId="35" borderId="94" xfId="0" applyFont="1" applyFill="1" applyBorder="1" applyAlignment="1" applyProtection="1">
      <alignment horizontal="center" vertical="center" wrapText="1"/>
    </xf>
    <xf numFmtId="2" fontId="81" fillId="42" borderId="199" xfId="0" applyNumberFormat="1" applyFont="1" applyFill="1" applyBorder="1" applyAlignment="1">
      <alignment horizontal="center" vertical="center"/>
    </xf>
    <xf numFmtId="2" fontId="81" fillId="42" borderId="200" xfId="0" applyNumberFormat="1" applyFont="1" applyFill="1" applyBorder="1" applyAlignment="1">
      <alignment horizontal="center" vertical="center"/>
    </xf>
    <xf numFmtId="0" fontId="109" fillId="55" borderId="105" xfId="0" applyFont="1" applyFill="1" applyBorder="1" applyAlignment="1">
      <alignment horizontal="left" vertical="center" wrapText="1"/>
    </xf>
    <xf numFmtId="0" fontId="109" fillId="55" borderId="106" xfId="0" applyFont="1" applyFill="1" applyBorder="1" applyAlignment="1">
      <alignment horizontal="left" vertical="center" wrapText="1"/>
    </xf>
    <xf numFmtId="0" fontId="109" fillId="55" borderId="107" xfId="0" applyFont="1" applyFill="1" applyBorder="1" applyAlignment="1">
      <alignment horizontal="left" vertical="center" wrapText="1"/>
    </xf>
    <xf numFmtId="0" fontId="109" fillId="55" borderId="108" xfId="0" applyFont="1" applyFill="1" applyBorder="1" applyAlignment="1">
      <alignment horizontal="left" vertical="center" wrapText="1"/>
    </xf>
    <xf numFmtId="0" fontId="109" fillId="55" borderId="109" xfId="0" applyFont="1" applyFill="1" applyBorder="1" applyAlignment="1">
      <alignment horizontal="left" vertical="center" wrapText="1"/>
    </xf>
    <xf numFmtId="0" fontId="109" fillId="55" borderId="110" xfId="0" applyFont="1" applyFill="1" applyBorder="1" applyAlignment="1">
      <alignment horizontal="left" vertical="center" wrapText="1"/>
    </xf>
    <xf numFmtId="2" fontId="81" fillId="42" borderId="92" xfId="0" applyNumberFormat="1" applyFont="1" applyFill="1" applyBorder="1" applyAlignment="1">
      <alignment horizontal="center" vertical="center"/>
    </xf>
    <xf numFmtId="2" fontId="81" fillId="42" borderId="93" xfId="0" applyNumberFormat="1" applyFont="1" applyFill="1" applyBorder="1" applyAlignment="1">
      <alignment horizontal="center" vertical="center"/>
    </xf>
    <xf numFmtId="2" fontId="81" fillId="42" borderId="94" xfId="0" applyNumberFormat="1" applyFont="1" applyFill="1" applyBorder="1" applyAlignment="1">
      <alignment horizontal="center" vertical="center"/>
    </xf>
    <xf numFmtId="1" fontId="81" fillId="42" borderId="92" xfId="0" applyNumberFormat="1" applyFont="1" applyFill="1" applyBorder="1" applyAlignment="1">
      <alignment horizontal="center" vertical="center"/>
    </xf>
    <xf numFmtId="1" fontId="81" fillId="42" borderId="94" xfId="0" applyNumberFormat="1" applyFont="1" applyFill="1" applyBorder="1" applyAlignment="1">
      <alignment horizontal="center" vertical="center"/>
    </xf>
    <xf numFmtId="1" fontId="81" fillId="42" borderId="93" xfId="0" applyNumberFormat="1" applyFont="1" applyFill="1" applyBorder="1" applyAlignment="1">
      <alignment horizontal="center" vertical="center"/>
    </xf>
    <xf numFmtId="0" fontId="39" fillId="46" borderId="75" xfId="0" applyFont="1" applyFill="1" applyBorder="1" applyAlignment="1">
      <alignment horizontal="center" vertical="center"/>
    </xf>
    <xf numFmtId="0" fontId="39" fillId="46" borderId="0" xfId="0" applyFont="1" applyFill="1" applyBorder="1" applyAlignment="1">
      <alignment horizontal="center" vertical="center"/>
    </xf>
    <xf numFmtId="0" fontId="39" fillId="46" borderId="76" xfId="0" applyFont="1" applyFill="1" applyBorder="1" applyAlignment="1">
      <alignment horizontal="center" vertical="center"/>
    </xf>
    <xf numFmtId="0" fontId="53" fillId="46" borderId="75" xfId="0" applyFont="1" applyFill="1" applyBorder="1" applyAlignment="1">
      <alignment horizontal="center" vertical="center"/>
    </xf>
    <xf numFmtId="0" fontId="53" fillId="46" borderId="0" xfId="0" applyFont="1" applyFill="1" applyBorder="1" applyAlignment="1">
      <alignment horizontal="center" vertical="center"/>
    </xf>
    <xf numFmtId="0" fontId="53" fillId="46" borderId="76" xfId="0" applyFont="1" applyFill="1" applyBorder="1" applyAlignment="1">
      <alignment horizontal="center" vertical="center"/>
    </xf>
    <xf numFmtId="0" fontId="45" fillId="46" borderId="46" xfId="0" applyFont="1" applyFill="1" applyBorder="1" applyAlignment="1">
      <alignment horizontal="center" vertical="center"/>
    </xf>
    <xf numFmtId="0" fontId="45" fillId="46" borderId="47" xfId="0" applyFont="1" applyFill="1" applyBorder="1" applyAlignment="1">
      <alignment horizontal="center" vertical="center"/>
    </xf>
    <xf numFmtId="0" fontId="45" fillId="46" borderId="48" xfId="0" applyFont="1" applyFill="1" applyBorder="1" applyAlignment="1">
      <alignment horizontal="center" vertical="center"/>
    </xf>
    <xf numFmtId="0" fontId="44" fillId="46" borderId="46" xfId="0" applyFont="1" applyFill="1" applyBorder="1" applyAlignment="1">
      <alignment horizontal="center" vertical="center"/>
    </xf>
    <xf numFmtId="0" fontId="44" fillId="46" borderId="47" xfId="0" applyFont="1" applyFill="1" applyBorder="1" applyAlignment="1">
      <alignment horizontal="center" vertical="center"/>
    </xf>
    <xf numFmtId="0" fontId="44" fillId="46" borderId="48" xfId="0" applyFont="1" applyFill="1" applyBorder="1" applyAlignment="1">
      <alignment horizontal="center" vertical="center"/>
    </xf>
    <xf numFmtId="0" fontId="42" fillId="46" borderId="72" xfId="0" applyFont="1" applyFill="1" applyBorder="1" applyAlignment="1">
      <alignment horizontal="center" vertical="center" wrapText="1"/>
    </xf>
    <xf numFmtId="0" fontId="42" fillId="46" borderId="73" xfId="0" applyFont="1" applyFill="1" applyBorder="1" applyAlignment="1">
      <alignment horizontal="center" vertical="center" wrapText="1"/>
    </xf>
    <xf numFmtId="0" fontId="42" fillId="46" borderId="74" xfId="0" applyFont="1" applyFill="1" applyBorder="1" applyAlignment="1">
      <alignment horizontal="center" vertical="center" wrapText="1"/>
    </xf>
    <xf numFmtId="4" fontId="49" fillId="46" borderId="75" xfId="0" applyNumberFormat="1" applyFont="1" applyFill="1" applyBorder="1" applyAlignment="1" applyProtection="1">
      <alignment horizontal="center"/>
      <protection locked="0"/>
    </xf>
    <xf numFmtId="4" fontId="49" fillId="46" borderId="0" xfId="0" applyNumberFormat="1" applyFont="1" applyFill="1" applyBorder="1" applyAlignment="1" applyProtection="1">
      <alignment horizontal="center"/>
      <protection locked="0"/>
    </xf>
    <xf numFmtId="0" fontId="45" fillId="46" borderId="60" xfId="0" applyFont="1" applyFill="1" applyBorder="1" applyAlignment="1">
      <alignment horizontal="center"/>
    </xf>
    <xf numFmtId="0" fontId="45" fillId="46" borderId="61" xfId="0" applyFont="1" applyFill="1" applyBorder="1" applyAlignment="1">
      <alignment horizontal="center"/>
    </xf>
    <xf numFmtId="0" fontId="45" fillId="46" borderId="62" xfId="0" applyFont="1" applyFill="1" applyBorder="1" applyAlignment="1">
      <alignment horizontal="center"/>
    </xf>
    <xf numFmtId="0" fontId="45" fillId="46" borderId="46" xfId="0" applyFont="1" applyFill="1" applyBorder="1" applyAlignment="1">
      <alignment horizontal="center"/>
    </xf>
    <xf numFmtId="0" fontId="45" fillId="46" borderId="47" xfId="0" applyFont="1" applyFill="1" applyBorder="1" applyAlignment="1">
      <alignment horizontal="center"/>
    </xf>
    <xf numFmtId="0" fontId="45" fillId="46" borderId="48" xfId="0" applyFont="1" applyFill="1" applyBorder="1" applyAlignment="1">
      <alignment horizontal="center"/>
    </xf>
    <xf numFmtId="0" fontId="39" fillId="46" borderId="84" xfId="0" applyFont="1" applyFill="1" applyBorder="1" applyAlignment="1">
      <alignment horizontal="center" vertical="center"/>
    </xf>
    <xf numFmtId="0" fontId="39" fillId="46" borderId="85" xfId="0" applyFont="1" applyFill="1" applyBorder="1" applyAlignment="1">
      <alignment horizontal="center" vertical="center"/>
    </xf>
    <xf numFmtId="0" fontId="39" fillId="46" borderId="86" xfId="0" applyFont="1" applyFill="1" applyBorder="1" applyAlignment="1">
      <alignment horizontal="center" vertical="center"/>
    </xf>
    <xf numFmtId="0" fontId="39" fillId="46" borderId="87" xfId="0" applyFont="1" applyFill="1" applyBorder="1" applyAlignment="1">
      <alignment horizontal="center" vertical="center"/>
    </xf>
    <xf numFmtId="0" fontId="39" fillId="46" borderId="83" xfId="0" applyFont="1" applyFill="1" applyBorder="1" applyAlignment="1">
      <alignment horizontal="center" vertical="center"/>
    </xf>
    <xf numFmtId="0" fontId="39" fillId="46" borderId="88" xfId="0" applyFont="1" applyFill="1" applyBorder="1" applyAlignment="1">
      <alignment horizontal="center" vertical="center"/>
    </xf>
    <xf numFmtId="0" fontId="39" fillId="46" borderId="34" xfId="0" applyFont="1" applyFill="1" applyBorder="1" applyAlignment="1">
      <alignment horizontal="center" vertical="center"/>
    </xf>
    <xf numFmtId="0" fontId="55" fillId="46" borderId="12" xfId="0" applyFont="1" applyFill="1" applyBorder="1" applyAlignment="1">
      <alignment horizontal="center"/>
    </xf>
    <xf numFmtId="0" fontId="55" fillId="46" borderId="33" xfId="0" applyFont="1" applyFill="1" applyBorder="1" applyAlignment="1">
      <alignment horizontal="center"/>
    </xf>
    <xf numFmtId="0" fontId="55" fillId="46" borderId="15" xfId="0" applyFont="1" applyFill="1" applyBorder="1" applyAlignment="1">
      <alignment horizontal="center"/>
    </xf>
    <xf numFmtId="0" fontId="55" fillId="46" borderId="151" xfId="0" applyFont="1" applyFill="1" applyBorder="1" applyAlignment="1">
      <alignment horizontal="center"/>
    </xf>
    <xf numFmtId="0" fontId="55" fillId="46" borderId="152" xfId="0" applyFont="1" applyFill="1" applyBorder="1" applyAlignment="1">
      <alignment horizontal="center"/>
    </xf>
    <xf numFmtId="0" fontId="55" fillId="46" borderId="82" xfId="0" applyFont="1" applyFill="1" applyBorder="1" applyAlignment="1">
      <alignment horizontal="center"/>
    </xf>
    <xf numFmtId="0" fontId="81" fillId="49" borderId="112" xfId="0" applyFont="1" applyFill="1" applyBorder="1" applyAlignment="1">
      <alignment horizontal="center" vertical="center"/>
    </xf>
    <xf numFmtId="0" fontId="81" fillId="49" borderId="114" xfId="0" applyFont="1" applyFill="1" applyBorder="1" applyAlignment="1">
      <alignment horizontal="center" vertical="center"/>
    </xf>
    <xf numFmtId="0" fontId="106" fillId="45" borderId="115" xfId="0" applyFont="1" applyFill="1" applyBorder="1" applyAlignment="1">
      <alignment horizontal="center" vertical="center" wrapText="1"/>
    </xf>
    <xf numFmtId="0" fontId="106" fillId="45" borderId="116" xfId="0" applyFont="1" applyFill="1" applyBorder="1" applyAlignment="1">
      <alignment horizontal="center" vertical="center" wrapText="1"/>
    </xf>
    <xf numFmtId="0" fontId="106" fillId="45" borderId="117" xfId="0" applyFont="1" applyFill="1" applyBorder="1" applyAlignment="1">
      <alignment horizontal="center" vertical="center" wrapText="1"/>
    </xf>
    <xf numFmtId="0" fontId="90" fillId="49" borderId="119" xfId="0" applyFont="1" applyFill="1" applyBorder="1" applyAlignment="1">
      <alignment horizontal="center" vertical="center" wrapText="1"/>
    </xf>
    <xf numFmtId="0" fontId="184" fillId="49" borderId="119" xfId="0" applyFont="1" applyFill="1" applyBorder="1" applyAlignment="1">
      <alignment horizontal="center" vertical="center" wrapText="1"/>
    </xf>
    <xf numFmtId="0" fontId="184" fillId="49" borderId="0" xfId="0" applyFont="1" applyFill="1" applyBorder="1" applyAlignment="1">
      <alignment horizontal="center" vertical="center" wrapText="1"/>
    </xf>
    <xf numFmtId="178" fontId="90" fillId="42" borderId="134" xfId="0" applyNumberFormat="1" applyFont="1" applyFill="1" applyBorder="1" applyAlignment="1">
      <alignment horizontal="center" vertical="center"/>
    </xf>
    <xf numFmtId="2" fontId="81" fillId="42" borderId="134" xfId="0" applyNumberFormat="1" applyFont="1" applyFill="1" applyBorder="1" applyAlignment="1">
      <alignment horizontal="center" vertical="center"/>
    </xf>
    <xf numFmtId="0" fontId="83" fillId="49" borderId="140" xfId="0" applyFont="1" applyFill="1" applyBorder="1" applyAlignment="1">
      <alignment horizontal="center" vertical="center" wrapText="1"/>
    </xf>
    <xf numFmtId="0" fontId="80" fillId="44" borderId="92" xfId="0" applyFont="1" applyFill="1" applyBorder="1" applyAlignment="1">
      <alignment horizontal="center" vertical="center" wrapText="1"/>
    </xf>
    <xf numFmtId="0" fontId="183" fillId="35" borderId="103" xfId="0" applyFont="1" applyFill="1" applyBorder="1" applyAlignment="1" applyProtection="1">
      <alignment horizontal="center" vertical="center" wrapText="1"/>
    </xf>
    <xf numFmtId="0" fontId="183" fillId="35" borderId="111" xfId="0" applyFont="1" applyFill="1" applyBorder="1" applyAlignment="1" applyProtection="1">
      <alignment horizontal="center" vertical="center" wrapText="1"/>
    </xf>
    <xf numFmtId="0" fontId="183" fillId="35" borderId="104" xfId="0" applyFont="1" applyFill="1" applyBorder="1" applyAlignment="1" applyProtection="1">
      <alignment horizontal="center" vertical="center" wrapText="1"/>
    </xf>
    <xf numFmtId="0" fontId="187" fillId="45" borderId="115" xfId="0" applyFont="1" applyFill="1" applyBorder="1" applyAlignment="1">
      <alignment horizontal="center" vertical="center" wrapText="1"/>
    </xf>
    <xf numFmtId="0" fontId="187" fillId="45" borderId="116" xfId="0" applyFont="1" applyFill="1" applyBorder="1" applyAlignment="1">
      <alignment horizontal="center" vertical="center" wrapText="1"/>
    </xf>
    <xf numFmtId="0" fontId="187" fillId="45" borderId="117" xfId="0" applyFont="1" applyFill="1" applyBorder="1" applyAlignment="1">
      <alignment horizontal="center" vertical="center" wrapText="1"/>
    </xf>
    <xf numFmtId="0" fontId="106" fillId="49" borderId="119" xfId="0" applyFont="1" applyFill="1" applyBorder="1" applyAlignment="1">
      <alignment horizontal="center" vertical="center" wrapText="1"/>
    </xf>
    <xf numFmtId="0" fontId="106" fillId="49" borderId="0" xfId="0" applyFont="1" applyFill="1" applyBorder="1" applyAlignment="1">
      <alignment horizontal="center" vertical="center" wrapText="1"/>
    </xf>
    <xf numFmtId="0" fontId="188" fillId="49" borderId="0" xfId="0" applyFont="1" applyFill="1" applyBorder="1" applyAlignment="1" applyProtection="1">
      <alignment horizontal="center" vertical="center" wrapText="1"/>
      <protection locked="0"/>
    </xf>
    <xf numFmtId="0" fontId="86" fillId="49" borderId="137" xfId="0" applyFont="1" applyFill="1" applyBorder="1" applyAlignment="1">
      <alignment horizontal="center" vertical="center" wrapText="1"/>
    </xf>
    <xf numFmtId="0" fontId="86" fillId="49" borderId="138" xfId="0" applyFont="1" applyFill="1" applyBorder="1" applyAlignment="1">
      <alignment horizontal="center" vertical="center" wrapText="1"/>
    </xf>
    <xf numFmtId="0" fontId="86" fillId="49" borderId="139" xfId="0" applyFont="1" applyFill="1" applyBorder="1" applyAlignment="1">
      <alignment horizontal="center" vertical="center" wrapText="1"/>
    </xf>
    <xf numFmtId="1" fontId="81" fillId="42" borderId="134" xfId="0" applyNumberFormat="1" applyFont="1" applyFill="1" applyBorder="1" applyAlignment="1">
      <alignment horizontal="center" vertical="center"/>
    </xf>
    <xf numFmtId="178" fontId="90" fillId="42" borderId="92" xfId="0" applyNumberFormat="1" applyFont="1" applyFill="1" applyBorder="1" applyAlignment="1">
      <alignment horizontal="center" vertical="center"/>
    </xf>
    <xf numFmtId="178" fontId="90" fillId="42" borderId="94" xfId="0" applyNumberFormat="1" applyFont="1" applyFill="1" applyBorder="1" applyAlignment="1">
      <alignment horizontal="center" vertical="center"/>
    </xf>
    <xf numFmtId="0" fontId="119" fillId="49" borderId="0" xfId="0" applyFont="1" applyFill="1" applyBorder="1" applyAlignment="1">
      <alignment horizontal="center" vertical="center"/>
    </xf>
    <xf numFmtId="0" fontId="119" fillId="49" borderId="142" xfId="0" applyFont="1" applyFill="1" applyBorder="1" applyAlignment="1">
      <alignment horizontal="center" vertical="center"/>
    </xf>
    <xf numFmtId="0" fontId="25" fillId="49" borderId="0" xfId="34" applyFill="1" applyBorder="1" applyAlignment="1" applyProtection="1">
      <alignment horizontal="center" vertical="top" wrapText="1"/>
    </xf>
    <xf numFmtId="0" fontId="85" fillId="49" borderId="0" xfId="0" applyFont="1" applyFill="1" applyAlignment="1">
      <alignment horizontal="center" vertical="top" wrapText="1"/>
    </xf>
    <xf numFmtId="0" fontId="182" fillId="49" borderId="106" xfId="0" applyFont="1" applyFill="1" applyBorder="1" applyAlignment="1" applyProtection="1">
      <alignment horizontal="center" vertical="center" wrapText="1"/>
    </xf>
    <xf numFmtId="0" fontId="87" fillId="55" borderId="105" xfId="0" applyFont="1" applyFill="1" applyBorder="1" applyAlignment="1" applyProtection="1">
      <alignment horizontal="left" vertical="center" wrapText="1"/>
    </xf>
    <xf numFmtId="0" fontId="87" fillId="55" borderId="106" xfId="0" applyFont="1" applyFill="1" applyBorder="1" applyAlignment="1" applyProtection="1">
      <alignment horizontal="left" vertical="center" wrapText="1"/>
    </xf>
    <xf numFmtId="0" fontId="87" fillId="55" borderId="107" xfId="0" applyFont="1" applyFill="1" applyBorder="1" applyAlignment="1" applyProtection="1">
      <alignment horizontal="left" vertical="center" wrapText="1"/>
    </xf>
    <xf numFmtId="0" fontId="87" fillId="55" borderId="108" xfId="0" applyFont="1" applyFill="1" applyBorder="1" applyAlignment="1" applyProtection="1">
      <alignment horizontal="left" vertical="center" wrapText="1"/>
    </xf>
    <xf numFmtId="0" fontId="87" fillId="55" borderId="109" xfId="0" applyFont="1" applyFill="1" applyBorder="1" applyAlignment="1" applyProtection="1">
      <alignment horizontal="left" vertical="center" wrapText="1"/>
    </xf>
    <xf numFmtId="0" fontId="87" fillId="55" borderId="110" xfId="0" applyFont="1" applyFill="1" applyBorder="1" applyAlignment="1" applyProtection="1">
      <alignment horizontal="left" vertical="center" wrapText="1"/>
    </xf>
    <xf numFmtId="0" fontId="202" fillId="42" borderId="96" xfId="0" applyFont="1" applyFill="1" applyBorder="1" applyAlignment="1" applyProtection="1">
      <alignment horizontal="center"/>
    </xf>
    <xf numFmtId="0" fontId="202" fillId="42" borderId="129" xfId="0" applyFont="1" applyFill="1" applyBorder="1" applyAlignment="1" applyProtection="1">
      <alignment horizontal="center"/>
    </xf>
    <xf numFmtId="0" fontId="202" fillId="42" borderId="0" xfId="0" applyFont="1" applyFill="1" applyBorder="1" applyAlignment="1" applyProtection="1">
      <alignment horizontal="center"/>
    </xf>
    <xf numFmtId="0" fontId="202" fillId="42" borderId="160" xfId="0" applyFont="1" applyFill="1" applyBorder="1" applyAlignment="1" applyProtection="1">
      <alignment horizontal="center"/>
    </xf>
    <xf numFmtId="0" fontId="202" fillId="42" borderId="98" xfId="0" applyFont="1" applyFill="1" applyBorder="1" applyAlignment="1" applyProtection="1">
      <alignment horizontal="center"/>
    </xf>
    <xf numFmtId="0" fontId="202" fillId="42" borderId="130" xfId="0" applyFont="1" applyFill="1" applyBorder="1" applyAlignment="1" applyProtection="1">
      <alignment horizontal="center"/>
    </xf>
    <xf numFmtId="0" fontId="23" fillId="0" borderId="164" xfId="0" applyFont="1" applyBorder="1" applyAlignment="1" applyProtection="1">
      <alignment horizontal="left" vertical="center"/>
    </xf>
    <xf numFmtId="0" fontId="23" fillId="0" borderId="21" xfId="0" applyFont="1" applyBorder="1" applyAlignment="1" applyProtection="1">
      <alignment horizontal="left" vertical="center"/>
    </xf>
    <xf numFmtId="0" fontId="23" fillId="0" borderId="164" xfId="40" applyFont="1" applyBorder="1" applyAlignment="1" applyProtection="1">
      <alignment horizontal="left" vertical="center" wrapText="1"/>
    </xf>
    <xf numFmtId="0" fontId="23" fillId="0" borderId="21" xfId="40" applyFont="1" applyBorder="1" applyAlignment="1" applyProtection="1">
      <alignment horizontal="left" vertical="center" wrapText="1"/>
    </xf>
    <xf numFmtId="0" fontId="204" fillId="35" borderId="161" xfId="0" applyFont="1" applyFill="1" applyBorder="1" applyAlignment="1" applyProtection="1">
      <alignment horizontal="center" vertical="center"/>
    </xf>
    <xf numFmtId="0" fontId="204" fillId="35" borderId="162" xfId="0" applyFont="1" applyFill="1" applyBorder="1" applyAlignment="1" applyProtection="1">
      <alignment horizontal="center" vertical="center"/>
    </xf>
    <xf numFmtId="0" fontId="204" fillId="35" borderId="217" xfId="0" applyFont="1" applyFill="1" applyBorder="1" applyAlignment="1" applyProtection="1">
      <alignment horizontal="center" vertical="center"/>
    </xf>
    <xf numFmtId="0" fontId="204" fillId="35" borderId="218" xfId="0" applyFont="1" applyFill="1" applyBorder="1" applyAlignment="1" applyProtection="1">
      <alignment horizontal="center" vertical="center"/>
    </xf>
    <xf numFmtId="0" fontId="205" fillId="35" borderId="134" xfId="0" applyFont="1" applyFill="1" applyBorder="1" applyAlignment="1" applyProtection="1">
      <alignment horizontal="center" vertical="center" wrapText="1"/>
    </xf>
    <xf numFmtId="0" fontId="207" fillId="0" borderId="134" xfId="0" applyFont="1" applyBorder="1" applyAlignment="1" applyProtection="1">
      <alignment vertical="center"/>
    </xf>
    <xf numFmtId="0" fontId="204" fillId="35" borderId="163" xfId="0" applyFont="1" applyFill="1" applyBorder="1" applyAlignment="1" applyProtection="1">
      <alignment horizontal="center" vertical="center"/>
    </xf>
    <xf numFmtId="0" fontId="204" fillId="35" borderId="219" xfId="0" applyFont="1" applyFill="1" applyBorder="1" applyAlignment="1" applyProtection="1">
      <alignment horizontal="center" vertical="center"/>
    </xf>
    <xf numFmtId="0" fontId="23" fillId="0" borderId="220" xfId="40" applyFont="1" applyBorder="1" applyAlignment="1" applyProtection="1">
      <alignment horizontal="left" vertical="center" wrapText="1"/>
    </xf>
    <xf numFmtId="0" fontId="23" fillId="0" borderId="221" xfId="40" applyFont="1" applyBorder="1" applyAlignment="1" applyProtection="1">
      <alignment horizontal="left" vertical="center" wrapText="1"/>
    </xf>
    <xf numFmtId="0" fontId="111" fillId="55" borderId="105" xfId="0" applyFont="1" applyFill="1" applyBorder="1" applyAlignment="1" applyProtection="1">
      <alignment horizontal="left" vertical="center" wrapText="1"/>
    </xf>
    <xf numFmtId="0" fontId="111" fillId="55" borderId="106" xfId="0" applyFont="1" applyFill="1" applyBorder="1" applyAlignment="1" applyProtection="1">
      <alignment horizontal="left" vertical="center"/>
    </xf>
    <xf numFmtId="0" fontId="111" fillId="55" borderId="107" xfId="0" applyFont="1" applyFill="1" applyBorder="1" applyAlignment="1" applyProtection="1">
      <alignment horizontal="left" vertical="center"/>
    </xf>
    <xf numFmtId="0" fontId="111" fillId="55" borderId="108" xfId="0" applyFont="1" applyFill="1" applyBorder="1" applyAlignment="1" applyProtection="1">
      <alignment horizontal="left" vertical="center"/>
    </xf>
    <xf numFmtId="0" fontId="111" fillId="55" borderId="109" xfId="0" applyFont="1" applyFill="1" applyBorder="1" applyAlignment="1" applyProtection="1">
      <alignment horizontal="left" vertical="center"/>
    </xf>
    <xf numFmtId="0" fontId="111" fillId="55" borderId="110" xfId="0" applyFont="1" applyFill="1" applyBorder="1" applyAlignment="1" applyProtection="1">
      <alignment horizontal="left" vertical="center"/>
    </xf>
    <xf numFmtId="0" fontId="23" fillId="0" borderId="166" xfId="40" applyFont="1" applyBorder="1" applyAlignment="1" applyProtection="1">
      <alignment horizontal="left" vertical="center" wrapText="1"/>
    </xf>
    <xf numFmtId="0" fontId="23" fillId="0" borderId="167" xfId="40" applyFont="1" applyBorder="1" applyAlignment="1" applyProtection="1">
      <alignment horizontal="left" vertical="center" wrapText="1"/>
    </xf>
    <xf numFmtId="0" fontId="109" fillId="49" borderId="0" xfId="0" applyFont="1" applyFill="1" applyAlignment="1" applyProtection="1">
      <alignment horizontal="center" vertical="center" wrapText="1"/>
    </xf>
    <xf numFmtId="0" fontId="81" fillId="49" borderId="140" xfId="0" applyFont="1" applyFill="1" applyBorder="1" applyAlignment="1" applyProtection="1">
      <alignment horizontal="center" vertical="center"/>
    </xf>
    <xf numFmtId="0" fontId="81" fillId="49" borderId="0" xfId="0" applyFont="1" applyFill="1" applyBorder="1" applyAlignment="1" applyProtection="1">
      <alignment horizontal="center" vertical="center"/>
    </xf>
    <xf numFmtId="0" fontId="200" fillId="49" borderId="140" xfId="34" applyFont="1" applyFill="1" applyBorder="1" applyAlignment="1" applyProtection="1">
      <alignment horizontal="center"/>
    </xf>
    <xf numFmtId="0" fontId="200" fillId="49" borderId="0" xfId="34" applyFont="1" applyFill="1" applyBorder="1" applyAlignment="1" applyProtection="1">
      <alignment horizontal="center"/>
    </xf>
    <xf numFmtId="0" fontId="200" fillId="49" borderId="136" xfId="34" applyFont="1" applyFill="1" applyBorder="1" applyAlignment="1" applyProtection="1">
      <alignment horizontal="center"/>
    </xf>
    <xf numFmtId="0" fontId="81" fillId="49" borderId="140" xfId="0" applyFont="1" applyFill="1" applyBorder="1" applyAlignment="1" applyProtection="1">
      <alignment horizontal="center"/>
    </xf>
    <xf numFmtId="0" fontId="81" fillId="49" borderId="0" xfId="0" applyFont="1" applyFill="1" applyBorder="1" applyAlignment="1" applyProtection="1">
      <alignment horizontal="center"/>
    </xf>
    <xf numFmtId="0" fontId="81" fillId="49" borderId="140" xfId="0" applyFont="1" applyFill="1" applyBorder="1" applyAlignment="1" applyProtection="1">
      <alignment horizontal="center" vertical="center" wrapText="1"/>
    </xf>
    <xf numFmtId="0" fontId="81" fillId="49" borderId="136" xfId="0" applyFont="1" applyFill="1" applyBorder="1" applyAlignment="1" applyProtection="1">
      <alignment horizontal="center" vertical="center" wrapText="1"/>
    </xf>
    <xf numFmtId="0" fontId="81" fillId="49" borderId="141" xfId="0" applyFont="1" applyFill="1" applyBorder="1" applyAlignment="1" applyProtection="1">
      <alignment horizontal="center" vertical="center" wrapText="1"/>
    </xf>
    <xf numFmtId="0" fontId="81" fillId="49" borderId="143" xfId="0" applyFont="1" applyFill="1" applyBorder="1" applyAlignment="1" applyProtection="1">
      <alignment horizontal="center" vertical="center" wrapText="1"/>
    </xf>
    <xf numFmtId="0" fontId="200" fillId="49" borderId="140" xfId="34" applyFont="1" applyFill="1" applyBorder="1" applyAlignment="1" applyProtection="1">
      <alignment horizontal="center" vertical="center"/>
    </xf>
    <xf numFmtId="0" fontId="200" fillId="49" borderId="0" xfId="34" applyFont="1" applyFill="1" applyBorder="1" applyAlignment="1" applyProtection="1">
      <alignment horizontal="center" vertical="center"/>
    </xf>
    <xf numFmtId="0" fontId="200" fillId="49" borderId="136" xfId="34" applyFont="1" applyFill="1" applyBorder="1" applyAlignment="1" applyProtection="1">
      <alignment horizontal="center" vertical="center"/>
    </xf>
    <xf numFmtId="0" fontId="200" fillId="49" borderId="141" xfId="34" applyFont="1" applyFill="1" applyBorder="1" applyAlignment="1" applyProtection="1">
      <alignment horizontal="center" vertical="center"/>
    </xf>
    <xf numFmtId="0" fontId="200" fillId="49" borderId="142" xfId="34" applyFont="1" applyFill="1" applyBorder="1" applyAlignment="1" applyProtection="1">
      <alignment horizontal="center" vertical="center"/>
    </xf>
    <xf numFmtId="0" fontId="200" fillId="49" borderId="143" xfId="34" applyFont="1" applyFill="1" applyBorder="1" applyAlignment="1" applyProtection="1">
      <alignment horizontal="center" vertical="center"/>
    </xf>
    <xf numFmtId="0" fontId="25" fillId="49" borderId="140" xfId="34" applyFill="1" applyBorder="1" applyAlignment="1" applyProtection="1">
      <alignment horizontal="center"/>
    </xf>
    <xf numFmtId="0" fontId="25" fillId="49" borderId="0" xfId="34" applyFill="1" applyBorder="1" applyAlignment="1" applyProtection="1">
      <alignment horizontal="center"/>
    </xf>
    <xf numFmtId="0" fontId="191" fillId="55" borderId="105" xfId="0" applyFont="1" applyFill="1" applyBorder="1" applyAlignment="1" applyProtection="1">
      <alignment horizontal="center" vertical="center" wrapText="1"/>
    </xf>
    <xf numFmtId="0" fontId="191" fillId="55" borderId="106" xfId="0" applyFont="1" applyFill="1" applyBorder="1" applyAlignment="1" applyProtection="1">
      <alignment horizontal="center" vertical="center" wrapText="1"/>
    </xf>
    <xf numFmtId="0" fontId="191" fillId="55" borderId="107" xfId="0" applyFont="1" applyFill="1" applyBorder="1" applyAlignment="1" applyProtection="1">
      <alignment horizontal="center" vertical="center" wrapText="1"/>
    </xf>
    <xf numFmtId="0" fontId="191" fillId="55" borderId="108" xfId="0" applyFont="1" applyFill="1" applyBorder="1" applyAlignment="1" applyProtection="1">
      <alignment horizontal="center" vertical="center" wrapText="1"/>
    </xf>
    <xf numFmtId="0" fontId="191" fillId="55" borderId="109" xfId="0" applyFont="1" applyFill="1" applyBorder="1" applyAlignment="1" applyProtection="1">
      <alignment horizontal="center" vertical="center" wrapText="1"/>
    </xf>
    <xf numFmtId="0" fontId="191" fillId="55" borderId="110" xfId="0" applyFont="1" applyFill="1" applyBorder="1" applyAlignment="1" applyProtection="1">
      <alignment horizontal="center" vertical="center" wrapText="1"/>
    </xf>
    <xf numFmtId="0" fontId="90" fillId="49" borderId="137" xfId="0" applyFont="1" applyFill="1" applyBorder="1" applyAlignment="1" applyProtection="1">
      <alignment horizontal="center" vertical="center" wrapText="1"/>
    </xf>
    <xf numFmtId="0" fontId="90" fillId="49" borderId="138" xfId="0" applyFont="1" applyFill="1" applyBorder="1" applyAlignment="1" applyProtection="1">
      <alignment horizontal="center" vertical="center" wrapText="1"/>
    </xf>
    <xf numFmtId="0" fontId="90" fillId="49" borderId="140" xfId="0" applyFont="1" applyFill="1" applyBorder="1" applyAlignment="1" applyProtection="1">
      <alignment horizontal="center" vertical="center" wrapText="1"/>
    </xf>
    <xf numFmtId="0" fontId="90" fillId="49" borderId="0" xfId="0" applyFont="1" applyFill="1" applyBorder="1" applyAlignment="1" applyProtection="1">
      <alignment horizontal="center" vertical="center" wrapText="1"/>
    </xf>
    <xf numFmtId="0" fontId="90" fillId="49" borderId="141" xfId="0" applyFont="1" applyFill="1" applyBorder="1" applyAlignment="1" applyProtection="1">
      <alignment horizontal="center" vertical="center" wrapText="1"/>
    </xf>
    <xf numFmtId="0" fontId="90" fillId="49" borderId="142" xfId="0" applyFont="1" applyFill="1" applyBorder="1" applyAlignment="1" applyProtection="1">
      <alignment horizontal="center" vertical="center" wrapText="1"/>
    </xf>
    <xf numFmtId="0" fontId="81" fillId="49" borderId="144" xfId="0" applyFont="1" applyFill="1" applyBorder="1" applyAlignment="1" applyProtection="1">
      <alignment horizontal="center" wrapText="1"/>
    </xf>
    <xf numFmtId="0" fontId="81" fillId="49" borderId="145" xfId="0" applyFont="1" applyFill="1" applyBorder="1" applyAlignment="1" applyProtection="1">
      <alignment horizontal="center" wrapText="1"/>
    </xf>
    <xf numFmtId="0" fontId="90" fillId="49" borderId="144" xfId="0" applyFont="1" applyFill="1" applyBorder="1" applyAlignment="1" applyProtection="1">
      <alignment horizontal="center"/>
    </xf>
    <xf numFmtId="0" fontId="90" fillId="49" borderId="145" xfId="0" applyFont="1" applyFill="1" applyBorder="1" applyAlignment="1" applyProtection="1">
      <alignment horizontal="center"/>
    </xf>
    <xf numFmtId="0" fontId="90" fillId="49" borderId="146" xfId="0" applyFont="1" applyFill="1" applyBorder="1" applyAlignment="1" applyProtection="1">
      <alignment horizontal="center"/>
    </xf>
    <xf numFmtId="0" fontId="93" fillId="49" borderId="140" xfId="0" applyFont="1" applyFill="1" applyBorder="1" applyAlignment="1" applyProtection="1">
      <alignment horizontal="center"/>
    </xf>
    <xf numFmtId="0" fontId="93" fillId="49" borderId="0" xfId="0" applyFont="1" applyFill="1" applyBorder="1" applyAlignment="1" applyProtection="1">
      <alignment horizontal="center"/>
    </xf>
  </cellXfs>
  <cellStyles count="50">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Good" xfId="29" xr:uid="{00000000-0005-0000-0000-00001C000000}"/>
    <cellStyle name="Heading 1" xfId="30" xr:uid="{00000000-0005-0000-0000-00001D000000}"/>
    <cellStyle name="Heading 2" xfId="31" xr:uid="{00000000-0005-0000-0000-00001E000000}"/>
    <cellStyle name="Heading 3" xfId="32" xr:uid="{00000000-0005-0000-0000-00001F000000}"/>
    <cellStyle name="Heading 4" xfId="33" xr:uid="{00000000-0005-0000-0000-000020000000}"/>
    <cellStyle name="Hipervínculo" xfId="34" builtinId="8"/>
    <cellStyle name="Input" xfId="35" xr:uid="{00000000-0005-0000-0000-000022000000}"/>
    <cellStyle name="Linked Cell" xfId="36" xr:uid="{00000000-0005-0000-0000-000023000000}"/>
    <cellStyle name="Millares 2" xfId="37" xr:uid="{00000000-0005-0000-0000-000024000000}"/>
    <cellStyle name="Neutral 2" xfId="38" xr:uid="{00000000-0005-0000-0000-000025000000}"/>
    <cellStyle name="Neutral 3" xfId="39" xr:uid="{00000000-0005-0000-0000-000026000000}"/>
    <cellStyle name="Normal" xfId="0" builtinId="0"/>
    <cellStyle name="Normal 2" xfId="40" xr:uid="{00000000-0005-0000-0000-000028000000}"/>
    <cellStyle name="Normal 2 2" xfId="41" xr:uid="{00000000-0005-0000-0000-000029000000}"/>
    <cellStyle name="Normal 3" xfId="42" xr:uid="{00000000-0005-0000-0000-00002A000000}"/>
    <cellStyle name="Normal 4" xfId="43" xr:uid="{00000000-0005-0000-0000-00002B000000}"/>
    <cellStyle name="Note" xfId="44" xr:uid="{00000000-0005-0000-0000-00002C000000}"/>
    <cellStyle name="Output" xfId="45" xr:uid="{00000000-0005-0000-0000-00002D000000}"/>
    <cellStyle name="Title" xfId="46" xr:uid="{00000000-0005-0000-0000-00002E000000}"/>
    <cellStyle name="Total 2" xfId="47" xr:uid="{00000000-0005-0000-0000-00002F000000}"/>
    <cellStyle name="Total 3" xfId="48" xr:uid="{00000000-0005-0000-0000-000030000000}"/>
    <cellStyle name="Warning Text" xfId="49" xr:uid="{00000000-0005-0000-0000-000031000000}"/>
  </cellStyles>
  <dxfs count="15">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style="thin">
          <color rgb="FF0066CC"/>
        </left>
        <right/>
        <top/>
        <bottom/>
        <vertical/>
        <horizontal/>
      </border>
    </dxf>
    <dxf>
      <font>
        <color rgb="FFDDD9C4"/>
      </font>
      <fill>
        <patternFill>
          <bgColor rgb="FFDDD9C4"/>
        </patternFill>
      </fill>
      <border>
        <left style="thin">
          <color rgb="FF0066CC"/>
        </left>
        <right/>
        <top/>
        <bottom/>
        <vertical/>
        <horizontal/>
      </border>
    </dxf>
    <dxf>
      <fill>
        <patternFill patternType="darkGray">
          <fgColor theme="1" tint="4.9989318521683403E-2"/>
          <bgColor theme="0" tint="-0.34998626667073579"/>
        </patternFill>
      </fill>
    </dxf>
    <dxf>
      <fill>
        <patternFill patternType="solid">
          <fgColor theme="0" tint="-0.24994659260841701"/>
          <bgColor theme="0" tint="-0.24994659260841701"/>
        </patternFill>
      </fill>
    </dxf>
    <dxf>
      <fill>
        <patternFill>
          <bgColor rgb="FFFF0000"/>
        </patternFill>
      </fill>
    </dxf>
    <dxf>
      <font>
        <color rgb="FFFF0000"/>
      </font>
    </dxf>
    <dxf>
      <font>
        <color theme="0"/>
      </font>
      <fill>
        <patternFill>
          <bgColor rgb="FFFF0000"/>
        </patternFill>
      </fill>
    </dxf>
    <dxf>
      <font>
        <color rgb="FFFF0000"/>
      </font>
    </dxf>
    <dxf>
      <font>
        <color rgb="FFFF0000"/>
      </font>
    </dxf>
    <dxf>
      <font>
        <color rgb="FFFF0000"/>
      </font>
    </dxf>
    <dxf>
      <font>
        <color rgb="FFFF0000"/>
      </font>
    </dxf>
    <dxf>
      <fill>
        <patternFill>
          <bgColor rgb="FF92D050"/>
        </patternFill>
      </fill>
    </dxf>
    <dxf>
      <fill>
        <patternFill>
          <bgColor rgb="FFFF0000"/>
        </patternFill>
      </fill>
    </dxf>
  </dxfs>
  <tableStyles count="0" defaultTableStyle="TableStyleMedium2" defaultPivotStyle="PivotStyleLight16"/>
  <colors>
    <mruColors>
      <color rgb="FFDDD9C4"/>
      <color rgb="FF339966"/>
      <color rgb="FFBFBFBF"/>
      <color rgb="FFFFFFCC"/>
      <color rgb="FFFFFF99"/>
      <color rgb="FFFFFF66"/>
      <color rgb="FFEEFAA8"/>
      <color rgb="FF0066CC"/>
      <color rgb="FF00800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8BD21D30-EC42-11CE-9E0D-00AA006002F3}"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8BD21D30-EC42-11CE-9E0D-00AA006002F3}" ax:persistence="persistStreamInit" r:id="rId1"/>
</file>

<file path=xl/activeX/activeX22.xml><?xml version="1.0" encoding="utf-8"?>
<ax:ocx xmlns:ax="http://schemas.microsoft.com/office/2006/activeX" xmlns:r="http://schemas.openxmlformats.org/officeDocument/2006/relationships" ax:classid="{8BD21D30-EC42-11CE-9E0D-00AA006002F3}" ax:persistence="persistStreamInit" r:id="rId1"/>
</file>

<file path=xl/activeX/activeX23.xml><?xml version="1.0" encoding="utf-8"?>
<ax:ocx xmlns:ax="http://schemas.microsoft.com/office/2006/activeX" xmlns:r="http://schemas.openxmlformats.org/officeDocument/2006/relationships" ax:classid="{8BD21D30-EC42-11CE-9E0D-00AA006002F3}" ax:persistence="persistStreamInit" r:id="rId1"/>
</file>

<file path=xl/activeX/activeX24.xml><?xml version="1.0" encoding="utf-8"?>
<ax:ocx xmlns:ax="http://schemas.microsoft.com/office/2006/activeX" xmlns:r="http://schemas.openxmlformats.org/officeDocument/2006/relationships" ax:classid="{8BD21D30-EC42-11CE-9E0D-00AA006002F3}"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8BD21D30-EC42-11CE-9E0D-00AA006002F3}" ax:persistence="persistStreamInit" r:id="rId1"/>
</file>

<file path=xl/activeX/activeX27.xml><?xml version="1.0" encoding="utf-8"?>
<ax:ocx xmlns:ax="http://schemas.microsoft.com/office/2006/activeX" xmlns:r="http://schemas.openxmlformats.org/officeDocument/2006/relationships" ax:classid="{8BD21D30-EC42-11CE-9E0D-00AA006002F3}" ax:persistence="persistStreamInit" r:id="rId1"/>
</file>

<file path=xl/activeX/activeX28.xml><?xml version="1.0" encoding="utf-8"?>
<ax:ocx xmlns:ax="http://schemas.microsoft.com/office/2006/activeX" xmlns:r="http://schemas.openxmlformats.org/officeDocument/2006/relationships" ax:classid="{8BD21D30-EC42-11CE-9E0D-00AA006002F3}" ax:persistence="persistStreamInit" r:id="rId1"/>
</file>

<file path=xl/activeX/activeX29.xml><?xml version="1.0" encoding="utf-8"?>
<ax:ocx xmlns:ax="http://schemas.microsoft.com/office/2006/activeX" xmlns:r="http://schemas.openxmlformats.org/officeDocument/2006/relationships" ax:classid="{8BD21D30-EC42-11CE-9E0D-00AA006002F3}" ax:persistence="persistStreamInit" r:id="rId1"/>
</file>

<file path=xl/activeX/activeX30.xml><?xml version="1.0" encoding="utf-8"?>
<ax:ocx xmlns:ax="http://schemas.microsoft.com/office/2006/activeX" xmlns:r="http://schemas.openxmlformats.org/officeDocument/2006/relationships" ax:classid="{8BD21D30-EC42-11CE-9E0D-00AA006002F3}"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8BD21D3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sz="1000" b="0" i="0" u="none" strike="noStrike" baseline="0">
                <a:solidFill>
                  <a:srgbClr val="000000"/>
                </a:solidFill>
                <a:latin typeface="Calibri"/>
                <a:ea typeface="Calibri"/>
                <a:cs typeface="Calibri"/>
              </a:defRPr>
            </a:pPr>
            <a:r>
              <a:rPr lang="es-ES" sz="1600" b="1" i="0" u="none" strike="noStrike" baseline="0">
                <a:solidFill>
                  <a:srgbClr val="000000"/>
                </a:solidFill>
                <a:latin typeface="Calibri"/>
              </a:rPr>
              <a:t>Absorciones estimadas a los 30 años </a:t>
            </a:r>
          </a:p>
          <a:p>
            <a:pPr>
              <a:defRPr sz="1000" b="0" i="0" u="none" strike="noStrike" baseline="0">
                <a:solidFill>
                  <a:srgbClr val="000000"/>
                </a:solidFill>
                <a:latin typeface="Calibri"/>
                <a:ea typeface="Calibri"/>
                <a:cs typeface="Calibri"/>
              </a:defRPr>
            </a:pPr>
            <a:r>
              <a:rPr lang="es-ES" sz="1600" b="1" i="0" u="none" strike="noStrike" baseline="0">
                <a:solidFill>
                  <a:srgbClr val="000000"/>
                </a:solidFill>
                <a:latin typeface="Calibri"/>
              </a:rPr>
              <a:t>(t CO</a:t>
            </a:r>
            <a:r>
              <a:rPr lang="es-ES" sz="1600" b="1" i="0" u="none" strike="noStrike" baseline="-25000">
                <a:solidFill>
                  <a:srgbClr val="000000"/>
                </a:solidFill>
                <a:latin typeface="Calibri"/>
              </a:rPr>
              <a:t>2</a:t>
            </a:r>
            <a:r>
              <a:rPr lang="es-ES" sz="1600" b="1" i="0" u="none" strike="noStrike" baseline="0">
                <a:solidFill>
                  <a:srgbClr val="000000"/>
                </a:solidFill>
                <a:latin typeface="Calibri"/>
              </a:rPr>
              <a:t>/pie)</a:t>
            </a:r>
          </a:p>
        </c:rich>
      </c:tx>
      <c:overlay val="0"/>
      <c:spPr>
        <a:noFill/>
        <a:ln w="25400">
          <a:noFill/>
        </a:ln>
      </c:spPr>
    </c:title>
    <c:autoTitleDeleted val="0"/>
    <c:plotArea>
      <c:layout>
        <c:manualLayout>
          <c:layoutTarget val="inner"/>
          <c:xMode val="edge"/>
          <c:yMode val="edge"/>
          <c:x val="0.49553060073098337"/>
          <c:y val="4.2665040004327817E-2"/>
          <c:w val="0.44752235877057422"/>
          <c:h val="0.93663157776919681"/>
        </c:manualLayout>
      </c:layout>
      <c:barChart>
        <c:barDir val="bar"/>
        <c:grouping val="clustered"/>
        <c:varyColors val="0"/>
        <c:ser>
          <c:idx val="0"/>
          <c:order val="0"/>
          <c:spPr>
            <a:solidFill>
              <a:srgbClr val="00B050"/>
            </a:solidFill>
          </c:spPr>
          <c:invertIfNegative val="0"/>
          <c:cat>
            <c:strLit>
              <c:ptCount val="82"/>
              <c:pt idx="0">
                <c:v>Chamaecyparis lawsoniana</c:v>
              </c:pt>
              <c:pt idx="1">
                <c:v>Juniperus oxycedrus, J. communis</c:v>
              </c:pt>
              <c:pt idx="2">
                <c:v>Thuja spp.</c:v>
              </c:pt>
              <c:pt idx="3">
                <c:v>Juniperus thurifera</c:v>
              </c:pt>
              <c:pt idx="4">
                <c:v>Fagus sylvatica</c:v>
              </c:pt>
              <c:pt idx="5">
                <c:v>Juniperus phoenicea</c:v>
              </c:pt>
              <c:pt idx="6">
                <c:v>Pinus nigra (Resto)</c:v>
              </c:pt>
              <c:pt idx="7">
                <c:v>Pinus pinaster (Resto)</c:v>
              </c:pt>
              <c:pt idx="8">
                <c:v>Pinus sylvestris Sistema Ibérico</c:v>
              </c:pt>
              <c:pt idx="9">
                <c:v>Ilex aquifolium</c:v>
              </c:pt>
              <c:pt idx="10">
                <c:v>Pinus nigra Sistema Ibérico</c:v>
              </c:pt>
              <c:pt idx="11">
                <c:v>Ilex canariensis</c:v>
              </c:pt>
              <c:pt idx="12">
                <c:v>Cupressus arizonica</c:v>
              </c:pt>
              <c:pt idx="13">
                <c:v>Cupressus macrocarpa</c:v>
              </c:pt>
              <c:pt idx="14">
                <c:v>Cupressus sempervirens</c:v>
              </c:pt>
              <c:pt idx="15">
                <c:v>Pinus sylvestris (Resto)</c:v>
              </c:pt>
              <c:pt idx="16">
                <c:v>Taxus baccata</c:v>
              </c:pt>
              <c:pt idx="17">
                <c:v>Pinus sylvestris Sistema Central</c:v>
              </c:pt>
              <c:pt idx="18">
                <c:v>Pinus sylvestris Pirineos</c:v>
              </c:pt>
              <c:pt idx="19">
                <c:v>Quercus ilex</c:v>
              </c:pt>
              <c:pt idx="20">
                <c:v>Tamarix spp.</c:v>
              </c:pt>
              <c:pt idx="21">
                <c:v>Tetraclinis articulata</c:v>
              </c:pt>
              <c:pt idx="22">
                <c:v>Pinus halepensis</c:v>
              </c:pt>
              <c:pt idx="23">
                <c:v>Olea europaea</c:v>
              </c:pt>
              <c:pt idx="24">
                <c:v>Tilia spp.</c:v>
              </c:pt>
              <c:pt idx="25">
                <c:v>Phillyrea latifolia</c:v>
              </c:pt>
              <c:pt idx="26">
                <c:v>Arbutus unedo</c:v>
              </c:pt>
              <c:pt idx="27">
                <c:v>Pinus uncinata</c:v>
              </c:pt>
              <c:pt idx="28">
                <c:v>Ceratonia siliqua</c:v>
              </c:pt>
              <c:pt idx="29">
                <c:v>Betula spp.</c:v>
              </c:pt>
              <c:pt idx="30">
                <c:v>Carpinus betulus</c:v>
              </c:pt>
              <c:pt idx="31">
                <c:v>Abies alba</c:v>
              </c:pt>
              <c:pt idx="32">
                <c:v>Quercus faginea</c:v>
              </c:pt>
              <c:pt idx="33">
                <c:v>Alnus spp.</c:v>
              </c:pt>
              <c:pt idx="34">
                <c:v>Quercus suber</c:v>
              </c:pt>
              <c:pt idx="35">
                <c:v>Corylus avellana</c:v>
              </c:pt>
              <c:pt idx="36">
                <c:v>Quercus canariensis</c:v>
              </c:pt>
              <c:pt idx="37">
                <c:v>Pinus canariensis</c:v>
              </c:pt>
              <c:pt idx="38">
                <c:v>Quercus pubescens</c:v>
              </c:pt>
              <c:pt idx="39">
                <c:v>Quercus pyrenaica</c:v>
              </c:pt>
              <c:pt idx="40">
                <c:v>Pinus pinea</c:v>
              </c:pt>
              <c:pt idx="41">
                <c:v>Quercus petraea</c:v>
              </c:pt>
              <c:pt idx="42">
                <c:v>Pinus pinaster ssp. mesogeensis Sistema Central</c:v>
              </c:pt>
              <c:pt idx="43">
                <c:v>Fraxinus spp.</c:v>
              </c:pt>
              <c:pt idx="44">
                <c:v>Castanea sativa</c:v>
              </c:pt>
              <c:pt idx="45">
                <c:v>Juglans regia</c:v>
              </c:pt>
              <c:pt idx="46">
                <c:v>Robinia pseudacacia</c:v>
              </c:pt>
              <c:pt idx="47">
                <c:v>Quercus robur</c:v>
              </c:pt>
              <c:pt idx="48">
                <c:v>Amelanchier ovalis</c:v>
              </c:pt>
              <c:pt idx="49">
                <c:v>Cornus sanguinea</c:v>
              </c:pt>
              <c:pt idx="50">
                <c:v>Crataegus spp.</c:v>
              </c:pt>
              <c:pt idx="51">
                <c:v>Erica arborea (Canarias)</c:v>
              </c:pt>
              <c:pt idx="52">
                <c:v>Laurus azorica</c:v>
              </c:pt>
              <c:pt idx="53">
                <c:v>Laurus nobilis</c:v>
              </c:pt>
              <c:pt idx="54">
                <c:v>Myrica faya</c:v>
              </c:pt>
              <c:pt idx="55">
                <c:v>Myrtus communis</c:v>
              </c:pt>
              <c:pt idx="56">
                <c:v>Pistacia terebinthus</c:v>
              </c:pt>
              <c:pt idx="57">
                <c:v>Rhamnus alaternus</c:v>
              </c:pt>
              <c:pt idx="58">
                <c:v>Quercus rubra</c:v>
              </c:pt>
              <c:pt idx="59">
                <c:v>Acer spp.</c:v>
              </c:pt>
              <c:pt idx="60">
                <c:v>Malus sylvestris</c:v>
              </c:pt>
              <c:pt idx="61">
                <c:v>Prunus spp.</c:v>
              </c:pt>
              <c:pt idx="62">
                <c:v>Pyrus spp.</c:v>
              </c:pt>
              <c:pt idx="63">
                <c:v>Sorbus spp.</c:v>
              </c:pt>
              <c:pt idx="64">
                <c:v>Ulmus spp.</c:v>
              </c:pt>
              <c:pt idx="65">
                <c:v>Abies pinsapo</c:v>
              </c:pt>
              <c:pt idx="66">
                <c:v>Larix spp.</c:v>
              </c:pt>
              <c:pt idx="67">
                <c:v>Pinus pinaster ssp. atlantica Zona Norte interior</c:v>
              </c:pt>
              <c:pt idx="68">
                <c:v>Platanus hispanica</c:v>
              </c:pt>
              <c:pt idx="69">
                <c:v>Populus alba</c:v>
              </c:pt>
              <c:pt idx="70">
                <c:v>Pinus pinaster ssp. atlantica Zona Norte costera</c:v>
              </c:pt>
              <c:pt idx="71">
                <c:v>Phoenix spp.</c:v>
              </c:pt>
              <c:pt idx="72">
                <c:v>Salix spp.</c:v>
              </c:pt>
              <c:pt idx="73">
                <c:v>Celtis australis</c:v>
              </c:pt>
              <c:pt idx="74">
                <c:v>Populus nigra</c:v>
              </c:pt>
              <c:pt idx="75">
                <c:v>Pinus radiata</c:v>
              </c:pt>
              <c:pt idx="76">
                <c:v>Populus x canadensis</c:v>
              </c:pt>
              <c:pt idx="77">
                <c:v>Cedrus atlantica</c:v>
              </c:pt>
              <c:pt idx="78">
                <c:v>Picea abies</c:v>
              </c:pt>
              <c:pt idx="79">
                <c:v>Pseudotsuga menziesii</c:v>
              </c:pt>
              <c:pt idx="80">
                <c:v>Eucalyptus camaldulensis</c:v>
              </c:pt>
              <c:pt idx="81">
                <c:v>Eucalyptus globulus</c:v>
              </c:pt>
            </c:strLit>
          </c:cat>
          <c:val>
            <c:numLit>
              <c:formatCode>General</c:formatCode>
              <c:ptCount val="82"/>
              <c:pt idx="0">
                <c:v>1.0935304444879886E-2</c:v>
              </c:pt>
              <c:pt idx="1">
                <c:v>1.7077131653169285E-2</c:v>
              </c:pt>
              <c:pt idx="2">
                <c:v>1.7077131653169285E-2</c:v>
              </c:pt>
              <c:pt idx="3">
                <c:v>2.0913561984023939E-2</c:v>
              </c:pt>
              <c:pt idx="4">
                <c:v>2.720900416725448E-2</c:v>
              </c:pt>
              <c:pt idx="5">
                <c:v>2.8283119831621666E-2</c:v>
              </c:pt>
              <c:pt idx="6">
                <c:v>3.2591421905546439E-2</c:v>
              </c:pt>
              <c:pt idx="7">
                <c:v>3.3846135427474382E-2</c:v>
              </c:pt>
              <c:pt idx="8">
                <c:v>4.7458932459961474E-2</c:v>
              </c:pt>
              <c:pt idx="9">
                <c:v>4.7807023316820692E-2</c:v>
              </c:pt>
              <c:pt idx="10">
                <c:v>5.1236545694955449E-2</c:v>
              </c:pt>
              <c:pt idx="11">
                <c:v>5.3843334831520297E-2</c:v>
              </c:pt>
              <c:pt idx="12">
                <c:v>5.797884055607172E-2</c:v>
              </c:pt>
              <c:pt idx="13">
                <c:v>5.797884055607172E-2</c:v>
              </c:pt>
              <c:pt idx="14">
                <c:v>5.797884055607172E-2</c:v>
              </c:pt>
              <c:pt idx="15">
                <c:v>5.797884055607172E-2</c:v>
              </c:pt>
              <c:pt idx="16">
                <c:v>5.797884055607172E-2</c:v>
              </c:pt>
              <c:pt idx="17">
                <c:v>6.102444982344217E-2</c:v>
              </c:pt>
              <c:pt idx="18">
                <c:v>6.545313938481151E-2</c:v>
              </c:pt>
              <c:pt idx="19">
                <c:v>7.2135572369969952E-2</c:v>
              </c:pt>
              <c:pt idx="20">
                <c:v>7.9941869385017642E-2</c:v>
              </c:pt>
              <c:pt idx="21">
                <c:v>7.9941869385017642E-2</c:v>
              </c:pt>
              <c:pt idx="22">
                <c:v>8.21892270440258E-2</c:v>
              </c:pt>
              <c:pt idx="23">
                <c:v>8.4081899478263639E-2</c:v>
              </c:pt>
              <c:pt idx="24">
                <c:v>8.7489025596783121E-2</c:v>
              </c:pt>
              <c:pt idx="25">
                <c:v>8.9359935740666363E-2</c:v>
              </c:pt>
              <c:pt idx="26">
                <c:v>8.9406775968548208E-2</c:v>
              </c:pt>
              <c:pt idx="27">
                <c:v>9.0140403287118462E-2</c:v>
              </c:pt>
              <c:pt idx="28">
                <c:v>9.2940687673763067E-2</c:v>
              </c:pt>
              <c:pt idx="29">
                <c:v>9.3417343455077906E-2</c:v>
              </c:pt>
              <c:pt idx="30">
                <c:v>9.3417343455077906E-2</c:v>
              </c:pt>
              <c:pt idx="31">
                <c:v>9.5317224174204004E-2</c:v>
              </c:pt>
              <c:pt idx="32">
                <c:v>9.7556673966789992E-2</c:v>
              </c:pt>
              <c:pt idx="33">
                <c:v>9.7156739459593647E-2</c:v>
              </c:pt>
              <c:pt idx="34">
                <c:v>0.11116673753766791</c:v>
              </c:pt>
              <c:pt idx="35">
                <c:v>0.11752830065449504</c:v>
              </c:pt>
              <c:pt idx="36">
                <c:v>0.12721465554673028</c:v>
              </c:pt>
              <c:pt idx="37">
                <c:v>0.13534900640836928</c:v>
              </c:pt>
              <c:pt idx="38">
                <c:v>0.14755793900611491</c:v>
              </c:pt>
              <c:pt idx="39">
                <c:v>0.14793193211471187</c:v>
              </c:pt>
              <c:pt idx="40">
                <c:v>0.16760700183877539</c:v>
              </c:pt>
              <c:pt idx="41">
                <c:v>0.17900063987112114</c:v>
              </c:pt>
              <c:pt idx="42">
                <c:v>0.17974273530361798</c:v>
              </c:pt>
              <c:pt idx="43">
                <c:v>0.18470565168801564</c:v>
              </c:pt>
              <c:pt idx="44">
                <c:v>0.18617723092774471</c:v>
              </c:pt>
              <c:pt idx="45">
                <c:v>0.18617723092774471</c:v>
              </c:pt>
              <c:pt idx="46">
                <c:v>0.19114553741141802</c:v>
              </c:pt>
              <c:pt idx="47">
                <c:v>0.1924696677622609</c:v>
              </c:pt>
              <c:pt idx="48">
                <c:v>0.20516585167863827</c:v>
              </c:pt>
              <c:pt idx="49">
                <c:v>0.20516585167863827</c:v>
              </c:pt>
              <c:pt idx="50">
                <c:v>0.20516585167863827</c:v>
              </c:pt>
              <c:pt idx="51">
                <c:v>0.20516585167863827</c:v>
              </c:pt>
              <c:pt idx="52">
                <c:v>0.20516585167863827</c:v>
              </c:pt>
              <c:pt idx="53">
                <c:v>0.20516585167863827</c:v>
              </c:pt>
              <c:pt idx="54">
                <c:v>0.20516585167863827</c:v>
              </c:pt>
              <c:pt idx="55">
                <c:v>0.20516585167863827</c:v>
              </c:pt>
              <c:pt idx="56">
                <c:v>0.20516585167863827</c:v>
              </c:pt>
              <c:pt idx="57">
                <c:v>0.20516585167863827</c:v>
              </c:pt>
              <c:pt idx="58">
                <c:v>0.22154057778443589</c:v>
              </c:pt>
              <c:pt idx="59">
                <c:v>0.22463304195351205</c:v>
              </c:pt>
              <c:pt idx="60">
                <c:v>0.22463304195351205</c:v>
              </c:pt>
              <c:pt idx="61">
                <c:v>0.22463304195351205</c:v>
              </c:pt>
              <c:pt idx="62">
                <c:v>0.22463304195351205</c:v>
              </c:pt>
              <c:pt idx="63">
                <c:v>0.24771815222444837</c:v>
              </c:pt>
              <c:pt idx="64">
                <c:v>0.27049440000000002</c:v>
              </c:pt>
              <c:pt idx="65">
                <c:v>0.32908645627187133</c:v>
              </c:pt>
              <c:pt idx="66">
                <c:v>0.5157364972959686</c:v>
              </c:pt>
              <c:pt idx="67">
                <c:v>0.58249493630952376</c:v>
              </c:pt>
              <c:pt idx="68">
                <c:v>0.67165279962424007</c:v>
              </c:pt>
              <c:pt idx="69">
                <c:v>0.67165279962424007</c:v>
              </c:pt>
              <c:pt idx="70">
                <c:v>0.69121584652967782</c:v>
              </c:pt>
              <c:pt idx="71">
                <c:v>0.89565940633103525</c:v>
              </c:pt>
              <c:pt idx="72">
                <c:v>0.89565940633103525</c:v>
              </c:pt>
              <c:pt idx="73">
                <c:v>1.0064449533150317</c:v>
              </c:pt>
              <c:pt idx="74">
                <c:v>1.0064449533150317</c:v>
              </c:pt>
              <c:pt idx="75">
                <c:v>1.1651157738742044</c:v>
              </c:pt>
              <c:pt idx="76">
                <c:v>1.1774018251252529</c:v>
              </c:pt>
              <c:pt idx="77">
                <c:v>1.2964681323565146</c:v>
              </c:pt>
              <c:pt idx="78">
                <c:v>1.2964681323565146</c:v>
              </c:pt>
              <c:pt idx="79">
                <c:v>1.2964681323565146</c:v>
              </c:pt>
              <c:pt idx="80">
                <c:v>1.5658280222622489</c:v>
              </c:pt>
              <c:pt idx="81">
                <c:v>2.0361298403169146</c:v>
              </c:pt>
            </c:numLit>
          </c:val>
          <c:extLst>
            <c:ext xmlns:c16="http://schemas.microsoft.com/office/drawing/2014/chart" uri="{C3380CC4-5D6E-409C-BE32-E72D297353CC}">
              <c16:uniqueId val="{00000000-FDA4-4D1A-AC3C-F5C01F29ED57}"/>
            </c:ext>
          </c:extLst>
        </c:ser>
        <c:dLbls>
          <c:showLegendKey val="0"/>
          <c:showVal val="0"/>
          <c:showCatName val="0"/>
          <c:showSerName val="0"/>
          <c:showPercent val="0"/>
          <c:showBubbleSize val="0"/>
        </c:dLbls>
        <c:gapWidth val="150"/>
        <c:axId val="53389184"/>
        <c:axId val="53390720"/>
      </c:barChart>
      <c:catAx>
        <c:axId val="53389184"/>
        <c:scaling>
          <c:orientation val="minMax"/>
        </c:scaling>
        <c:delete val="0"/>
        <c:axPos val="l"/>
        <c:numFmt formatCode="General" sourceLinked="1"/>
        <c:majorTickMark val="out"/>
        <c:minorTickMark val="none"/>
        <c:tickLblPos val="nextTo"/>
        <c:txPr>
          <a:bodyPr rot="0" vert="horz"/>
          <a:lstStyle/>
          <a:p>
            <a:pPr>
              <a:defRPr sz="900" b="0" i="1" u="none" strike="noStrike" baseline="0">
                <a:solidFill>
                  <a:srgbClr val="000000"/>
                </a:solidFill>
                <a:latin typeface="Calibri"/>
                <a:ea typeface="Calibri"/>
                <a:cs typeface="Calibri"/>
              </a:defRPr>
            </a:pPr>
            <a:endParaRPr lang="es-ES"/>
          </a:p>
        </c:txPr>
        <c:crossAx val="53390720"/>
        <c:crosses val="autoZero"/>
        <c:auto val="1"/>
        <c:lblAlgn val="ctr"/>
        <c:lblOffset val="100"/>
        <c:noMultiLvlLbl val="0"/>
      </c:catAx>
      <c:valAx>
        <c:axId val="53390720"/>
        <c:scaling>
          <c:orientation val="minMax"/>
          <c:max val="2.1"/>
          <c:min val="0"/>
        </c:scaling>
        <c:delete val="0"/>
        <c:axPos val="b"/>
        <c:majorGridlines/>
        <c:numFmt formatCode="0.00" sourceLinked="0"/>
        <c:majorTickMark val="out"/>
        <c:minorTickMark val="none"/>
        <c:tickLblPos val="nextTo"/>
        <c:txPr>
          <a:bodyPr rot="0" vert="horz"/>
          <a:lstStyle/>
          <a:p>
            <a:pPr>
              <a:defRPr sz="1000" b="0" i="0" u="none" strike="noStrike" baseline="0">
                <a:solidFill>
                  <a:srgbClr val="000000"/>
                </a:solidFill>
                <a:latin typeface="Arial Narrow" panose="020B0606020202030204" pitchFamily="34" charset="0"/>
                <a:ea typeface="Calibri"/>
                <a:cs typeface="Calibri"/>
              </a:defRPr>
            </a:pPr>
            <a:endParaRPr lang="es-ES"/>
          </a:p>
        </c:txPr>
        <c:crossAx val="53389184"/>
        <c:crosses val="autoZero"/>
        <c:crossBetween val="between"/>
        <c:majorUnit val="0.30000000000000004"/>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printSettings>
    <c:headerFooter/>
    <c:pageMargins b="0.75000000000000044" l="0.7000000000000004" r="0.7000000000000004" t="0.75000000000000044" header="0.30000000000000021" footer="0.30000000000000021"/>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microsoft.com/office/2007/relationships/hdphoto" Target="../media/hdphoto2.wdp"/><Relationship Id="rId13" Type="http://schemas.openxmlformats.org/officeDocument/2006/relationships/image" Target="../media/image7.png"/><Relationship Id="rId3" Type="http://schemas.openxmlformats.org/officeDocument/2006/relationships/hyperlink" Target="#'1. Contenido e instrucciones'!F11"/><Relationship Id="rId7" Type="http://schemas.openxmlformats.org/officeDocument/2006/relationships/image" Target="../media/image3.png"/><Relationship Id="rId12" Type="http://schemas.openxmlformats.org/officeDocument/2006/relationships/image" Target="../media/image6.png"/><Relationship Id="rId2" Type="http://schemas.openxmlformats.org/officeDocument/2006/relationships/hyperlink" Target="#'1. Contenido e instrucciones'!F36"/><Relationship Id="rId1" Type="http://schemas.openxmlformats.org/officeDocument/2006/relationships/image" Target="../media/image1.wmf"/><Relationship Id="rId6" Type="http://schemas.openxmlformats.org/officeDocument/2006/relationships/hyperlink" Target="https://www.miteco.gob.es/es/cambio-climatico/temas/mitigacion-politicas-y-medidas/calculadoras.aspx" TargetMode="External"/><Relationship Id="rId11" Type="http://schemas.microsoft.com/office/2007/relationships/hdphoto" Target="../media/hdphoto3.wdp"/><Relationship Id="rId5" Type="http://schemas.microsoft.com/office/2007/relationships/hdphoto" Target="../media/hdphoto1.wdp"/><Relationship Id="rId10" Type="http://schemas.openxmlformats.org/officeDocument/2006/relationships/image" Target="../media/image5.png"/><Relationship Id="rId4" Type="http://schemas.openxmlformats.org/officeDocument/2006/relationships/image" Target="../media/image2.png"/><Relationship Id="rId9" Type="http://schemas.openxmlformats.org/officeDocument/2006/relationships/image" Target="../media/image4.png"/><Relationship Id="rId14" Type="http://schemas.openxmlformats.org/officeDocument/2006/relationships/image" Target="../media/image8.png"/></Relationships>
</file>

<file path=xl/drawings/_rels/drawing2.xml.rels><?xml version="1.0" encoding="UTF-8" standalone="yes"?>
<Relationships xmlns="http://schemas.openxmlformats.org/package/2006/relationships"><Relationship Id="rId8" Type="http://schemas.openxmlformats.org/officeDocument/2006/relationships/hyperlink" Target="#'LUC NEIKER'!N264"/><Relationship Id="rId13" Type="http://schemas.microsoft.com/office/2007/relationships/hdphoto" Target="../media/hdphoto2.wdp"/><Relationship Id="rId3" Type="http://schemas.microsoft.com/office/2007/relationships/hdphoto" Target="../media/hdphoto4.wdp"/><Relationship Id="rId7" Type="http://schemas.microsoft.com/office/2007/relationships/hdphoto" Target="../media/hdphoto3.wdp"/><Relationship Id="rId12" Type="http://schemas.openxmlformats.org/officeDocument/2006/relationships/image" Target="../media/image3.png"/><Relationship Id="rId2" Type="http://schemas.openxmlformats.org/officeDocument/2006/relationships/image" Target="../media/image9.png"/><Relationship Id="rId1" Type="http://schemas.openxmlformats.org/officeDocument/2006/relationships/image" Target="../media/image1.wmf"/><Relationship Id="rId6" Type="http://schemas.openxmlformats.org/officeDocument/2006/relationships/image" Target="../media/image5.png"/><Relationship Id="rId11" Type="http://schemas.openxmlformats.org/officeDocument/2006/relationships/image" Target="../media/image4.png"/><Relationship Id="rId5" Type="http://schemas.openxmlformats.org/officeDocument/2006/relationships/image" Target="../media/image10.png"/><Relationship Id="rId15" Type="http://schemas.openxmlformats.org/officeDocument/2006/relationships/image" Target="../media/image8.png"/><Relationship Id="rId10" Type="http://schemas.openxmlformats.org/officeDocument/2006/relationships/hyperlink" Target="#'1-Datos generales proyecto'!M10"/><Relationship Id="rId4" Type="http://schemas.openxmlformats.org/officeDocument/2006/relationships/hyperlink" Target="https://goo.gl/pELHB8" TargetMode="External"/><Relationship Id="rId9" Type="http://schemas.openxmlformats.org/officeDocument/2006/relationships/hyperlink" Target="#'2. Datos generales proyecto'!H37"/><Relationship Id="rId14"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hyperlink" Target="#'3. Biomasa forestal futura'!N29"/><Relationship Id="rId13" Type="http://schemas.openxmlformats.org/officeDocument/2006/relationships/image" Target="../media/image3.png"/><Relationship Id="rId18" Type="http://schemas.openxmlformats.org/officeDocument/2006/relationships/hyperlink" Target="#'3. Biomasa forestal futura'!P48"/><Relationship Id="rId3" Type="http://schemas.openxmlformats.org/officeDocument/2006/relationships/hyperlink" Target="#'Biomasa forestal futura'!O55"/><Relationship Id="rId21" Type="http://schemas.openxmlformats.org/officeDocument/2006/relationships/image" Target="../media/image6.png"/><Relationship Id="rId7" Type="http://schemas.openxmlformats.org/officeDocument/2006/relationships/hyperlink" Target="#'3. Biomasa forestal futura'!P44"/><Relationship Id="rId12" Type="http://schemas.openxmlformats.org/officeDocument/2006/relationships/hyperlink" Target="https://www.miteco.gob.es/es/cambio-climatico/temas/mitigacion-politicas-y-medidas/calculadoras.aspx" TargetMode="External"/><Relationship Id="rId17" Type="http://schemas.microsoft.com/office/2007/relationships/hdphoto" Target="../media/hdphoto3.wdp"/><Relationship Id="rId2" Type="http://schemas.openxmlformats.org/officeDocument/2006/relationships/image" Target="../media/image1.wmf"/><Relationship Id="rId16" Type="http://schemas.openxmlformats.org/officeDocument/2006/relationships/image" Target="../media/image5.png"/><Relationship Id="rId20" Type="http://schemas.openxmlformats.org/officeDocument/2006/relationships/hyperlink" Target="#'3. Biomasa forestal futura'!P45"/><Relationship Id="rId1" Type="http://schemas.openxmlformats.org/officeDocument/2006/relationships/hyperlink" Target="#'Biomasa forestal futura'!O54"/><Relationship Id="rId6" Type="http://schemas.microsoft.com/office/2007/relationships/hdphoto" Target="../media/hdphoto5.wdp"/><Relationship Id="rId11" Type="http://schemas.openxmlformats.org/officeDocument/2006/relationships/image" Target="../media/image20.png"/><Relationship Id="rId5" Type="http://schemas.openxmlformats.org/officeDocument/2006/relationships/image" Target="../media/image18.png"/><Relationship Id="rId15" Type="http://schemas.openxmlformats.org/officeDocument/2006/relationships/image" Target="../media/image4.png"/><Relationship Id="rId10" Type="http://schemas.openxmlformats.org/officeDocument/2006/relationships/image" Target="../media/image19.png"/><Relationship Id="rId19" Type="http://schemas.openxmlformats.org/officeDocument/2006/relationships/hyperlink" Target="#'3. Biomasa forestal futura'!P49"/><Relationship Id="rId4" Type="http://schemas.openxmlformats.org/officeDocument/2006/relationships/image" Target="../media/image17.png"/><Relationship Id="rId9" Type="http://schemas.openxmlformats.org/officeDocument/2006/relationships/hyperlink" Target="#'3. Biomasa forestal futura'!N30"/><Relationship Id="rId14" Type="http://schemas.microsoft.com/office/2007/relationships/hdphoto" Target="../media/hdphoto2.wdp"/><Relationship Id="rId22" Type="http://schemas.openxmlformats.org/officeDocument/2006/relationships/image" Target="../media/image8.png"/></Relationships>
</file>

<file path=xl/drawings/_rels/drawing4.xml.rels><?xml version="1.0" encoding="UTF-8" standalone="yes"?>
<Relationships xmlns="http://schemas.openxmlformats.org/package/2006/relationships"><Relationship Id="rId8" Type="http://schemas.openxmlformats.org/officeDocument/2006/relationships/image" Target="../media/image28.png"/><Relationship Id="rId13" Type="http://schemas.microsoft.com/office/2007/relationships/hdphoto" Target="../media/hdphoto3.wdp"/><Relationship Id="rId18" Type="http://schemas.openxmlformats.org/officeDocument/2006/relationships/image" Target="../media/image31.png"/><Relationship Id="rId3" Type="http://schemas.microsoft.com/office/2007/relationships/hdphoto" Target="../media/hdphoto6.wdp"/><Relationship Id="rId21" Type="http://schemas.openxmlformats.org/officeDocument/2006/relationships/hyperlink" Target="#'Datos de C en suelo'!B39"/><Relationship Id="rId7" Type="http://schemas.openxmlformats.org/officeDocument/2006/relationships/image" Target="../media/image27.png"/><Relationship Id="rId12" Type="http://schemas.openxmlformats.org/officeDocument/2006/relationships/image" Target="../media/image5.png"/><Relationship Id="rId17" Type="http://schemas.microsoft.com/office/2007/relationships/hdphoto" Target="../media/hdphoto9.wdp"/><Relationship Id="rId2" Type="http://schemas.openxmlformats.org/officeDocument/2006/relationships/image" Target="../media/image25.png"/><Relationship Id="rId16" Type="http://schemas.openxmlformats.org/officeDocument/2006/relationships/image" Target="../media/image30.png"/><Relationship Id="rId20" Type="http://schemas.openxmlformats.org/officeDocument/2006/relationships/hyperlink" Target="#'4. Absorciones-Suelo'!G61"/><Relationship Id="rId1" Type="http://schemas.openxmlformats.org/officeDocument/2006/relationships/image" Target="../media/image1.wmf"/><Relationship Id="rId6" Type="http://schemas.microsoft.com/office/2007/relationships/hdphoto" Target="../media/hdphoto7.wdp"/><Relationship Id="rId11" Type="http://schemas.openxmlformats.org/officeDocument/2006/relationships/image" Target="../media/image29.png"/><Relationship Id="rId5" Type="http://schemas.openxmlformats.org/officeDocument/2006/relationships/image" Target="../media/image26.png"/><Relationship Id="rId15" Type="http://schemas.microsoft.com/office/2007/relationships/hdphoto" Target="../media/hdphoto2.wdp"/><Relationship Id="rId23" Type="http://schemas.openxmlformats.org/officeDocument/2006/relationships/image" Target="../media/image8.png"/><Relationship Id="rId10" Type="http://schemas.openxmlformats.org/officeDocument/2006/relationships/hyperlink" Target="#'4. Absorciones-Suelo'!F57"/><Relationship Id="rId19" Type="http://schemas.microsoft.com/office/2007/relationships/hdphoto" Target="../media/hdphoto10.wdp"/><Relationship Id="rId4" Type="http://schemas.openxmlformats.org/officeDocument/2006/relationships/hyperlink" Target="#'4. Absorciones-Suelo'!F59"/><Relationship Id="rId9" Type="http://schemas.microsoft.com/office/2007/relationships/hdphoto" Target="../media/hdphoto8.wdp"/><Relationship Id="rId14" Type="http://schemas.openxmlformats.org/officeDocument/2006/relationships/image" Target="../media/image3.png"/><Relationship Id="rId22" Type="http://schemas.openxmlformats.org/officeDocument/2006/relationships/image" Target="../media/image6.png"/></Relationships>
</file>

<file path=xl/drawings/_rels/drawing5.xml.rels><?xml version="1.0" encoding="UTF-8" standalone="yes"?>
<Relationships xmlns="http://schemas.openxmlformats.org/package/2006/relationships"><Relationship Id="rId8" Type="http://schemas.microsoft.com/office/2007/relationships/hdphoto" Target="../media/hdphoto2.wdp"/><Relationship Id="rId3" Type="http://schemas.openxmlformats.org/officeDocument/2006/relationships/hyperlink" Target="#'5. Resultados CO2'!E35"/><Relationship Id="rId7" Type="http://schemas.openxmlformats.org/officeDocument/2006/relationships/image" Target="../media/image3.png"/><Relationship Id="rId2" Type="http://schemas.openxmlformats.org/officeDocument/2006/relationships/hyperlink" Target="#'5. Resultados CO2'!E36"/><Relationship Id="rId1" Type="http://schemas.openxmlformats.org/officeDocument/2006/relationships/image" Target="../media/image1.wmf"/><Relationship Id="rId6" Type="http://schemas.microsoft.com/office/2007/relationships/hdphoto" Target="../media/hdphoto3.wdp"/><Relationship Id="rId11" Type="http://schemas.openxmlformats.org/officeDocument/2006/relationships/image" Target="../media/image8.png"/><Relationship Id="rId5" Type="http://schemas.openxmlformats.org/officeDocument/2006/relationships/image" Target="../media/image5.png"/><Relationship Id="rId10" Type="http://schemas.openxmlformats.org/officeDocument/2006/relationships/image" Target="../media/image7.png"/><Relationship Id="rId4" Type="http://schemas.openxmlformats.org/officeDocument/2006/relationships/image" Target="../media/image4.png"/><Relationship Id="rId9"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hyperlink" Target="#'LUC NEIKER'!B143"/><Relationship Id="rId1" Type="http://schemas.openxmlformats.org/officeDocument/2006/relationships/image" Target="../media/image1.wmf"/></Relationships>
</file>

<file path=xl/drawings/_rels/drawing7.xml.rels><?xml version="1.0" encoding="UTF-8" standalone="yes"?>
<Relationships xmlns="http://schemas.openxmlformats.org/package/2006/relationships"><Relationship Id="rId8" Type="http://schemas.openxmlformats.org/officeDocument/2006/relationships/image" Target="../media/image34.png"/><Relationship Id="rId13" Type="http://schemas.openxmlformats.org/officeDocument/2006/relationships/image" Target="../media/image5.png"/><Relationship Id="rId18" Type="http://schemas.openxmlformats.org/officeDocument/2006/relationships/image" Target="../media/image8.png"/><Relationship Id="rId3" Type="http://schemas.openxmlformats.org/officeDocument/2006/relationships/image" Target="../media/image1.wmf"/><Relationship Id="rId7" Type="http://schemas.openxmlformats.org/officeDocument/2006/relationships/image" Target="../media/image33.png"/><Relationship Id="rId12" Type="http://schemas.openxmlformats.org/officeDocument/2006/relationships/image" Target="../media/image4.png"/><Relationship Id="rId17" Type="http://schemas.openxmlformats.org/officeDocument/2006/relationships/image" Target="../media/image6.png"/><Relationship Id="rId2" Type="http://schemas.microsoft.com/office/2007/relationships/hdphoto" Target="../media/hdphoto11.wdp"/><Relationship Id="rId16" Type="http://schemas.microsoft.com/office/2007/relationships/hdphoto" Target="../media/hdphoto2.wdp"/><Relationship Id="rId1" Type="http://schemas.openxmlformats.org/officeDocument/2006/relationships/image" Target="../media/image32.png"/><Relationship Id="rId6" Type="http://schemas.microsoft.com/office/2007/relationships/hdphoto" Target="../media/hdphoto5.wdp"/><Relationship Id="rId11" Type="http://schemas.microsoft.com/office/2007/relationships/hdphoto" Target="../media/hdphoto10.wdp"/><Relationship Id="rId5" Type="http://schemas.openxmlformats.org/officeDocument/2006/relationships/image" Target="../media/image18.png"/><Relationship Id="rId15" Type="http://schemas.openxmlformats.org/officeDocument/2006/relationships/image" Target="../media/image3.png"/><Relationship Id="rId10" Type="http://schemas.openxmlformats.org/officeDocument/2006/relationships/image" Target="../media/image31.png"/><Relationship Id="rId4" Type="http://schemas.openxmlformats.org/officeDocument/2006/relationships/hyperlink" Target="#'6.Registro-MITECO-Ihobe'!D45"/><Relationship Id="rId9" Type="http://schemas.microsoft.com/office/2007/relationships/hdphoto" Target="../media/hdphoto12.wdp"/><Relationship Id="rId14" Type="http://schemas.microsoft.com/office/2007/relationships/hdphoto" Target="../media/hdphoto3.wdp"/></Relationships>
</file>

<file path=xl/drawings/_rels/drawing8.xml.rels><?xml version="1.0" encoding="UTF-8" standalone="yes"?>
<Relationships xmlns="http://schemas.openxmlformats.org/package/2006/relationships"><Relationship Id="rId8" Type="http://schemas.openxmlformats.org/officeDocument/2006/relationships/image" Target="../media/image3.png"/><Relationship Id="rId3" Type="http://schemas.microsoft.com/office/2007/relationships/hdphoto" Target="../media/hdphoto5.wdp"/><Relationship Id="rId7" Type="http://schemas.microsoft.com/office/2007/relationships/hdphoto" Target="../media/hdphoto3.wdp"/><Relationship Id="rId2" Type="http://schemas.openxmlformats.org/officeDocument/2006/relationships/image" Target="../media/image18.png"/><Relationship Id="rId1" Type="http://schemas.openxmlformats.org/officeDocument/2006/relationships/chart" Target="../charts/chart1.xml"/><Relationship Id="rId6" Type="http://schemas.openxmlformats.org/officeDocument/2006/relationships/image" Target="../media/image5.png"/><Relationship Id="rId5" Type="http://schemas.openxmlformats.org/officeDocument/2006/relationships/image" Target="../media/image4.png"/><Relationship Id="rId10" Type="http://schemas.openxmlformats.org/officeDocument/2006/relationships/image" Target="../media/image6.png"/><Relationship Id="rId4" Type="http://schemas.openxmlformats.org/officeDocument/2006/relationships/image" Target="../media/image20.png"/><Relationship Id="rId9" Type="http://schemas.microsoft.com/office/2007/relationships/hdphoto" Target="../media/hdphoto2.wdp"/></Relationships>
</file>

<file path=xl/drawings/_rels/drawing9.xml.rels><?xml version="1.0" encoding="UTF-8" standalone="yes"?>
<Relationships xmlns="http://schemas.openxmlformats.org/package/2006/relationships"><Relationship Id="rId8" Type="http://schemas.openxmlformats.org/officeDocument/2006/relationships/image" Target="../media/image37.png"/><Relationship Id="rId13" Type="http://schemas.openxmlformats.org/officeDocument/2006/relationships/image" Target="../media/image5.png"/><Relationship Id="rId3" Type="http://schemas.openxmlformats.org/officeDocument/2006/relationships/image" Target="../media/image1.wmf"/><Relationship Id="rId7" Type="http://schemas.microsoft.com/office/2007/relationships/hdphoto" Target="../media/hdphoto2.wdp"/><Relationship Id="rId12" Type="http://schemas.openxmlformats.org/officeDocument/2006/relationships/image" Target="../media/image4.png"/><Relationship Id="rId2" Type="http://schemas.openxmlformats.org/officeDocument/2006/relationships/hyperlink" Target="#'8.Cartograf&#237;a de apoyo'!R6"/><Relationship Id="rId16" Type="http://schemas.openxmlformats.org/officeDocument/2006/relationships/image" Target="../media/image8.png"/><Relationship Id="rId1" Type="http://schemas.openxmlformats.org/officeDocument/2006/relationships/image" Target="../media/image35.png"/><Relationship Id="rId6" Type="http://schemas.openxmlformats.org/officeDocument/2006/relationships/image" Target="../media/image3.png"/><Relationship Id="rId11" Type="http://schemas.openxmlformats.org/officeDocument/2006/relationships/image" Target="../media/image39.png"/><Relationship Id="rId5" Type="http://schemas.openxmlformats.org/officeDocument/2006/relationships/image" Target="../media/image36.png"/><Relationship Id="rId15" Type="http://schemas.openxmlformats.org/officeDocument/2006/relationships/image" Target="../media/image6.png"/><Relationship Id="rId10" Type="http://schemas.openxmlformats.org/officeDocument/2006/relationships/image" Target="../media/image38.png"/><Relationship Id="rId4" Type="http://schemas.openxmlformats.org/officeDocument/2006/relationships/hyperlink" Target="https://www.euskadi.eus/documentacion/2014/sumideros-de-carbono-de-la-comunidad-autonoma-del-pais-vasco/web01-a2ingkli/es/" TargetMode="External"/><Relationship Id="rId9" Type="http://schemas.microsoft.com/office/2007/relationships/hdphoto" Target="../media/hdphoto13.wdp"/><Relationship Id="rId14" Type="http://schemas.microsoft.com/office/2007/relationships/hdphoto" Target="../media/hdphoto3.wdp"/></Relationships>
</file>

<file path=xl/drawings/_rels/vmlDrawing3.vml.rels><?xml version="1.0" encoding="UTF-8" standalone="yes"?>
<Relationships xmlns="http://schemas.openxmlformats.org/package/2006/relationships"><Relationship Id="rId3" Type="http://schemas.openxmlformats.org/officeDocument/2006/relationships/image" Target="../media/image16.emf"/><Relationship Id="rId2" Type="http://schemas.openxmlformats.org/officeDocument/2006/relationships/image" Target="../media/image15.emf"/><Relationship Id="rId1" Type="http://schemas.openxmlformats.org/officeDocument/2006/relationships/image" Target="../media/image14.emf"/><Relationship Id="rId6" Type="http://schemas.openxmlformats.org/officeDocument/2006/relationships/image" Target="../media/image11.emf"/><Relationship Id="rId5" Type="http://schemas.openxmlformats.org/officeDocument/2006/relationships/image" Target="../media/image12.emf"/><Relationship Id="rId4"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3.emf"/><Relationship Id="rId2" Type="http://schemas.openxmlformats.org/officeDocument/2006/relationships/image" Target="../media/image21.emf"/><Relationship Id="rId1" Type="http://schemas.openxmlformats.org/officeDocument/2006/relationships/image" Target="../media/image22.emf"/><Relationship Id="rId4" Type="http://schemas.openxmlformats.org/officeDocument/2006/relationships/image" Target="../media/image24.emf"/></Relationships>
</file>

<file path=xl/drawings/drawing1.xml><?xml version="1.0" encoding="utf-8"?>
<xdr:wsDr xmlns:xdr="http://schemas.openxmlformats.org/drawingml/2006/spreadsheetDrawing" xmlns:a="http://schemas.openxmlformats.org/drawingml/2006/main">
  <xdr:twoCellAnchor editAs="oneCell">
    <xdr:from>
      <xdr:col>2</xdr:col>
      <xdr:colOff>580684</xdr:colOff>
      <xdr:row>28</xdr:row>
      <xdr:rowOff>237066</xdr:rowOff>
    </xdr:from>
    <xdr:to>
      <xdr:col>3</xdr:col>
      <xdr:colOff>270013</xdr:colOff>
      <xdr:row>30</xdr:row>
      <xdr:rowOff>50966</xdr:rowOff>
    </xdr:to>
    <xdr:pic>
      <xdr:nvPicPr>
        <xdr:cNvPr id="5" name="8 Imagen" descr="D:\Documents and Settings\enotario\Configuración local\Temp\Temporary Internet Files\Content.IE5\QQXMQY3R\MC900442072[1].wmf">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488984" y="7171266"/>
          <a:ext cx="400529" cy="360000"/>
        </a:xfrm>
        <a:prstGeom prst="rect">
          <a:avLst/>
        </a:prstGeom>
        <a:noFill/>
        <a:ln w="9525">
          <a:noFill/>
          <a:miter lim="800000"/>
          <a:headEnd/>
          <a:tailEnd/>
        </a:ln>
      </xdr:spPr>
    </xdr:pic>
    <xdr:clientData/>
  </xdr:twoCellAnchor>
  <xdr:twoCellAnchor editAs="oneCell">
    <xdr:from>
      <xdr:col>11</xdr:col>
      <xdr:colOff>560574</xdr:colOff>
      <xdr:row>10</xdr:row>
      <xdr:rowOff>6410</xdr:rowOff>
    </xdr:from>
    <xdr:to>
      <xdr:col>11</xdr:col>
      <xdr:colOff>812574</xdr:colOff>
      <xdr:row>10</xdr:row>
      <xdr:rowOff>226763</xdr:rowOff>
    </xdr:to>
    <xdr:pic>
      <xdr:nvPicPr>
        <xdr:cNvPr id="12" name="8 Imagen" descr="D:\Documents and Settings\enotario\Configuración local\Temp\Temporary Internet Files\Content.IE5\QQXMQY3R\MC900442072[1].wmf">
          <a:hlinkClick xmlns:r="http://schemas.openxmlformats.org/officeDocument/2006/relationships" r:id="rId2"/>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0428474" y="2673410"/>
          <a:ext cx="252000" cy="220353"/>
        </a:xfrm>
        <a:prstGeom prst="rect">
          <a:avLst/>
        </a:prstGeom>
        <a:noFill/>
        <a:ln w="9525">
          <a:noFill/>
          <a:miter lim="800000"/>
          <a:headEnd/>
          <a:tailEnd/>
        </a:ln>
      </xdr:spPr>
    </xdr:pic>
    <xdr:clientData/>
  </xdr:twoCellAnchor>
  <xdr:twoCellAnchor editAs="oneCell">
    <xdr:from>
      <xdr:col>4</xdr:col>
      <xdr:colOff>9182</xdr:colOff>
      <xdr:row>36</xdr:row>
      <xdr:rowOff>121767</xdr:rowOff>
    </xdr:from>
    <xdr:to>
      <xdr:col>4</xdr:col>
      <xdr:colOff>423669</xdr:colOff>
      <xdr:row>36</xdr:row>
      <xdr:rowOff>481767</xdr:rowOff>
    </xdr:to>
    <xdr:pic>
      <xdr:nvPicPr>
        <xdr:cNvPr id="14" name="8 Imagen" descr="D:\Documents and Settings\enotario\Configuración local\Temp\Temporary Internet Files\Content.IE5\QQXMQY3R\MC900442072[1].wmf">
          <a:hlinkClick xmlns:r="http://schemas.openxmlformats.org/officeDocument/2006/relationships" r:id="rId3"/>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4339882" y="9659467"/>
          <a:ext cx="414487" cy="36000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285750</xdr:colOff>
          <xdr:row>30</xdr:row>
          <xdr:rowOff>247650</xdr:rowOff>
        </xdr:from>
        <xdr:to>
          <xdr:col>5</xdr:col>
          <xdr:colOff>200025</xdr:colOff>
          <xdr:row>32</xdr:row>
          <xdr:rowOff>276225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85725</xdr:colOff>
          <xdr:row>30</xdr:row>
          <xdr:rowOff>247650</xdr:rowOff>
        </xdr:from>
        <xdr:to>
          <xdr:col>11</xdr:col>
          <xdr:colOff>657225</xdr:colOff>
          <xdr:row>32</xdr:row>
          <xdr:rowOff>276225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552450</xdr:colOff>
          <xdr:row>30</xdr:row>
          <xdr:rowOff>247650</xdr:rowOff>
        </xdr:from>
        <xdr:to>
          <xdr:col>8</xdr:col>
          <xdr:colOff>561975</xdr:colOff>
          <xdr:row>32</xdr:row>
          <xdr:rowOff>276225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xdr:twoCellAnchor editAs="oneCell">
    <xdr:from>
      <xdr:col>14</xdr:col>
      <xdr:colOff>436034</xdr:colOff>
      <xdr:row>36</xdr:row>
      <xdr:rowOff>25399</xdr:rowOff>
    </xdr:from>
    <xdr:to>
      <xdr:col>17</xdr:col>
      <xdr:colOff>227434</xdr:colOff>
      <xdr:row>36</xdr:row>
      <xdr:rowOff>488350</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sharpenSoften amount="50000"/>
                  </a14:imgEffect>
                </a14:imgLayer>
              </a14:imgProps>
            </a:ext>
          </a:extLst>
        </a:blip>
        <a:stretch>
          <a:fillRect/>
        </a:stretch>
      </xdr:blipFill>
      <xdr:spPr>
        <a:xfrm>
          <a:off x="12780434" y="10172699"/>
          <a:ext cx="2039300" cy="462951"/>
        </a:xfrm>
        <a:prstGeom prst="rect">
          <a:avLst/>
        </a:prstGeom>
        <a:ln>
          <a:noFill/>
        </a:ln>
        <a:effectLst>
          <a:outerShdw blurRad="292100" dist="139700" dir="2700000" algn="tl" rotWithShape="0">
            <a:srgbClr val="333333">
              <a:alpha val="65000"/>
            </a:srgbClr>
          </a:outerShdw>
        </a:effectLst>
      </xdr:spPr>
    </xdr:pic>
    <xdr:clientData/>
  </xdr:twoCellAnchor>
  <mc:AlternateContent xmlns:mc="http://schemas.openxmlformats.org/markup-compatibility/2006">
    <mc:Choice xmlns:a14="http://schemas.microsoft.com/office/drawing/2010/main" Requires="a14">
      <xdr:twoCellAnchor>
        <xdr:from>
          <xdr:col>14</xdr:col>
          <xdr:colOff>47625</xdr:colOff>
          <xdr:row>30</xdr:row>
          <xdr:rowOff>247650</xdr:rowOff>
        </xdr:from>
        <xdr:to>
          <xdr:col>15</xdr:col>
          <xdr:colOff>76200</xdr:colOff>
          <xdr:row>32</xdr:row>
          <xdr:rowOff>276225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Limpiar</a:t>
              </a:r>
            </a:p>
            <a:p>
              <a:pPr algn="ctr" rtl="0">
                <a:defRPr sz="1000"/>
              </a:pPr>
              <a:r>
                <a:rPr lang="es-ES" sz="1200" b="1" i="0" u="none" strike="noStrike" baseline="0">
                  <a:solidFill>
                    <a:srgbClr val="000000"/>
                  </a:solidFill>
                  <a:latin typeface="Calibri"/>
                  <a:cs typeface="Calibri"/>
                </a:rPr>
                <a:t>formulario</a:t>
              </a:r>
            </a:p>
          </xdr:txBody>
        </xdr:sp>
        <xdr:clientData fPrintsWithSheet="0"/>
      </xdr:twoCellAnchor>
    </mc:Choice>
    <mc:Fallback/>
  </mc:AlternateContent>
  <xdr:twoCellAnchor editAs="oneCell">
    <xdr:from>
      <xdr:col>5</xdr:col>
      <xdr:colOff>241300</xdr:colOff>
      <xdr:row>36</xdr:row>
      <xdr:rowOff>101600</xdr:rowOff>
    </xdr:from>
    <xdr:to>
      <xdr:col>5</xdr:col>
      <xdr:colOff>749788</xdr:colOff>
      <xdr:row>36</xdr:row>
      <xdr:rowOff>465867</xdr:rowOff>
    </xdr:to>
    <xdr:pic>
      <xdr:nvPicPr>
        <xdr:cNvPr id="21" name="Imagen 20">
          <a:hlinkClick xmlns:r="http://schemas.openxmlformats.org/officeDocument/2006/relationships" r:id="rId6"/>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7" cstate="email">
          <a:extLst>
            <a:ext uri="{BEBA8EAE-BF5A-486C-A8C5-ECC9F3942E4B}">
              <a14:imgProps xmlns:a14="http://schemas.microsoft.com/office/drawing/2010/main">
                <a14:imgLayer r:embed="rId8">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5156200" y="9639300"/>
          <a:ext cx="508488" cy="364267"/>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17</xdr:col>
      <xdr:colOff>660400</xdr:colOff>
      <xdr:row>28</xdr:row>
      <xdr:rowOff>101600</xdr:rowOff>
    </xdr:from>
    <xdr:to>
      <xdr:col>19</xdr:col>
      <xdr:colOff>12700</xdr:colOff>
      <xdr:row>32</xdr:row>
      <xdr:rowOff>19282</xdr:rowOff>
    </xdr:to>
    <xdr:grpSp>
      <xdr:nvGrpSpPr>
        <xdr:cNvPr id="25" name="Grupo 24">
          <a:extLst>
            <a:ext uri="{FF2B5EF4-FFF2-40B4-BE49-F238E27FC236}">
              <a16:creationId xmlns:a16="http://schemas.microsoft.com/office/drawing/2014/main" id="{00000000-0008-0000-0000-000019000000}"/>
            </a:ext>
          </a:extLst>
        </xdr:cNvPr>
        <xdr:cNvGrpSpPr/>
      </xdr:nvGrpSpPr>
      <xdr:grpSpPr>
        <a:xfrm>
          <a:off x="15252700" y="7594600"/>
          <a:ext cx="774700" cy="1098782"/>
          <a:chOff x="19913600" y="4267200"/>
          <a:chExt cx="774700" cy="1060682"/>
        </a:xfrm>
      </xdr:grpSpPr>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29" name="Picture 2">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10" cstate="print">
            <a:extLst>
              <a:ext uri="{BEBA8EAE-BF5A-486C-A8C5-ECC9F3942E4B}">
                <a14:imgProps xmlns:a14="http://schemas.microsoft.com/office/drawing/2010/main">
                  <a14:imgLayer r:embed="rId11">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twoCellAnchor editAs="oneCell">
    <xdr:from>
      <xdr:col>18</xdr:col>
      <xdr:colOff>101600</xdr:colOff>
      <xdr:row>33</xdr:row>
      <xdr:rowOff>12700</xdr:rowOff>
    </xdr:from>
    <xdr:to>
      <xdr:col>18</xdr:col>
      <xdr:colOff>610088</xdr:colOff>
      <xdr:row>34</xdr:row>
      <xdr:rowOff>110267</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7" cstate="email">
          <a:extLst>
            <a:ext uri="{BEBA8EAE-BF5A-486C-A8C5-ECC9F3942E4B}">
              <a14:imgProps xmlns:a14="http://schemas.microsoft.com/office/drawing/2010/main">
                <a14:imgLayer r:embed="rId8">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5405100" y="87249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203200</xdr:colOff>
      <xdr:row>17</xdr:row>
      <xdr:rowOff>76201</xdr:rowOff>
    </xdr:from>
    <xdr:to>
      <xdr:col>0</xdr:col>
      <xdr:colOff>2173875</xdr:colOff>
      <xdr:row>19</xdr:row>
      <xdr:rowOff>254001</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03200" y="4432301"/>
          <a:ext cx="1970675" cy="685800"/>
        </a:xfrm>
        <a:prstGeom prst="rect">
          <a:avLst/>
        </a:prstGeom>
      </xdr:spPr>
    </xdr:pic>
    <xdr:clientData/>
  </xdr:twoCellAnchor>
  <xdr:twoCellAnchor editAs="oneCell">
    <xdr:from>
      <xdr:col>15</xdr:col>
      <xdr:colOff>578739</xdr:colOff>
      <xdr:row>8</xdr:row>
      <xdr:rowOff>11977</xdr:rowOff>
    </xdr:from>
    <xdr:to>
      <xdr:col>20</xdr:col>
      <xdr:colOff>226906</xdr:colOff>
      <xdr:row>22</xdr:row>
      <xdr:rowOff>202673</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l="21902" r="22035"/>
        <a:stretch/>
      </xdr:blipFill>
      <xdr:spPr>
        <a:xfrm rot="659185">
          <a:off x="13748639" y="2209077"/>
          <a:ext cx="3204167" cy="3810196"/>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12</xdr:col>
      <xdr:colOff>457201</xdr:colOff>
      <xdr:row>2</xdr:row>
      <xdr:rowOff>63501</xdr:rowOff>
    </xdr:from>
    <xdr:to>
      <xdr:col>14</xdr:col>
      <xdr:colOff>304801</xdr:colOff>
      <xdr:row>3</xdr:row>
      <xdr:rowOff>267518</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4" cstate="print">
          <a:biLevel thresh="25000"/>
          <a:extLst>
            <a:ext uri="{28A0092B-C50C-407E-A947-70E740481C1C}">
              <a14:useLocalDpi xmlns:a14="http://schemas.microsoft.com/office/drawing/2010/main" val="0"/>
            </a:ext>
          </a:extLst>
        </a:blip>
        <a:stretch>
          <a:fillRect/>
        </a:stretch>
      </xdr:blipFill>
      <xdr:spPr>
        <a:xfrm>
          <a:off x="11150601" y="546101"/>
          <a:ext cx="1498600" cy="5215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1516592</xdr:colOff>
      <xdr:row>17</xdr:row>
      <xdr:rowOff>156634</xdr:rowOff>
    </xdr:from>
    <xdr:to>
      <xdr:col>12</xdr:col>
      <xdr:colOff>16245</xdr:colOff>
      <xdr:row>19</xdr:row>
      <xdr:rowOff>21549</xdr:rowOff>
    </xdr:to>
    <xdr:pic>
      <xdr:nvPicPr>
        <xdr:cNvPr id="3" name="2 Imagen" descr="D:\Documents and Settings\enotario\Configuración local\Temp\Temporary Internet Files\Content.IE5\QQXMQY3R\MC900442072[1].wmf">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5337367" y="4509559"/>
          <a:ext cx="214962" cy="150665"/>
        </a:xfrm>
        <a:prstGeom prst="rect">
          <a:avLst/>
        </a:prstGeom>
        <a:noFill/>
        <a:effectLst>
          <a:glow>
            <a:schemeClr val="accent1">
              <a:alpha val="40000"/>
            </a:schemeClr>
          </a:glow>
        </a:effectLst>
      </xdr:spPr>
    </xdr:pic>
    <xdr:clientData/>
  </xdr:twoCellAnchor>
  <xdr:twoCellAnchor editAs="oneCell">
    <xdr:from>
      <xdr:col>5</xdr:col>
      <xdr:colOff>796924</xdr:colOff>
      <xdr:row>17</xdr:row>
      <xdr:rowOff>17991</xdr:rowOff>
    </xdr:from>
    <xdr:to>
      <xdr:col>6</xdr:col>
      <xdr:colOff>2236</xdr:colOff>
      <xdr:row>17</xdr:row>
      <xdr:rowOff>168656</xdr:rowOff>
    </xdr:to>
    <xdr:pic>
      <xdr:nvPicPr>
        <xdr:cNvPr id="4" name="3 Imagen" descr="D:\Documents and Settings\enotario\Configuración local\Temp\Temporary Internet Files\Content.IE5\QQXMQY3R\MC900442072[1].wmf">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6083299" y="4370916"/>
          <a:ext cx="214962" cy="150665"/>
        </a:xfrm>
        <a:prstGeom prst="rect">
          <a:avLst/>
        </a:prstGeom>
        <a:noFill/>
        <a:effectLst>
          <a:glow>
            <a:schemeClr val="accent1">
              <a:alpha val="40000"/>
            </a:schemeClr>
          </a:glow>
        </a:effectLst>
      </xdr:spPr>
    </xdr:pic>
    <xdr:clientData/>
  </xdr:twoCellAnchor>
  <xdr:twoCellAnchor editAs="oneCell">
    <xdr:from>
      <xdr:col>7</xdr:col>
      <xdr:colOff>1225631</xdr:colOff>
      <xdr:row>17</xdr:row>
      <xdr:rowOff>7408</xdr:rowOff>
    </xdr:from>
    <xdr:to>
      <xdr:col>8</xdr:col>
      <xdr:colOff>4559</xdr:colOff>
      <xdr:row>17</xdr:row>
      <xdr:rowOff>158073</xdr:rowOff>
    </xdr:to>
    <xdr:pic>
      <xdr:nvPicPr>
        <xdr:cNvPr id="5" name="4 Imagen" descr="D:\Documents and Settings\enotario\Configuración local\Temp\Temporary Internet Files\Content.IE5\QQXMQY3R\MC900442072[1].wmf">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9102806" y="4360333"/>
          <a:ext cx="214962" cy="150665"/>
        </a:xfrm>
        <a:prstGeom prst="rect">
          <a:avLst/>
        </a:prstGeom>
        <a:noFill/>
        <a:effectLst>
          <a:glow>
            <a:schemeClr val="accent1">
              <a:alpha val="40000"/>
            </a:schemeClr>
          </a:glow>
        </a:effectLst>
      </xdr:spPr>
    </xdr:pic>
    <xdr:clientData/>
  </xdr:twoCellAnchor>
  <xdr:twoCellAnchor editAs="oneCell">
    <xdr:from>
      <xdr:col>9</xdr:col>
      <xdr:colOff>1286934</xdr:colOff>
      <xdr:row>17</xdr:row>
      <xdr:rowOff>17992</xdr:rowOff>
    </xdr:from>
    <xdr:to>
      <xdr:col>10</xdr:col>
      <xdr:colOff>4486</xdr:colOff>
      <xdr:row>17</xdr:row>
      <xdr:rowOff>168657</xdr:rowOff>
    </xdr:to>
    <xdr:pic>
      <xdr:nvPicPr>
        <xdr:cNvPr id="6" name="5 Imagen" descr="D:\Documents and Settings\enotario\Configuración local\Temp\Temporary Internet Files\Content.IE5\QQXMQY3R\MC900442072[1].wmf">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2202584" y="4370917"/>
          <a:ext cx="214962" cy="150665"/>
        </a:xfrm>
        <a:prstGeom prst="rect">
          <a:avLst/>
        </a:prstGeom>
        <a:noFill/>
        <a:effectLst>
          <a:glow>
            <a:schemeClr val="accent1">
              <a:alpha val="40000"/>
            </a:schemeClr>
          </a:glow>
        </a:effectLst>
      </xdr:spPr>
    </xdr:pic>
    <xdr:clientData/>
  </xdr:twoCellAnchor>
  <xdr:twoCellAnchor editAs="oneCell">
    <xdr:from>
      <xdr:col>12</xdr:col>
      <xdr:colOff>749298</xdr:colOff>
      <xdr:row>27</xdr:row>
      <xdr:rowOff>0</xdr:rowOff>
    </xdr:from>
    <xdr:to>
      <xdr:col>12</xdr:col>
      <xdr:colOff>758823</xdr:colOff>
      <xdr:row>27</xdr:row>
      <xdr:rowOff>39774</xdr:rowOff>
    </xdr:to>
    <xdr:pic>
      <xdr:nvPicPr>
        <xdr:cNvPr id="8" name="Picture 2">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16360773" y="9553575"/>
          <a:ext cx="352425" cy="382674"/>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twoCellAnchor>
    <xdr:from>
      <xdr:col>13</xdr:col>
      <xdr:colOff>495300</xdr:colOff>
      <xdr:row>10</xdr:row>
      <xdr:rowOff>9525</xdr:rowOff>
    </xdr:from>
    <xdr:to>
      <xdr:col>14</xdr:col>
      <xdr:colOff>722547</xdr:colOff>
      <xdr:row>13</xdr:row>
      <xdr:rowOff>288180</xdr:rowOff>
    </xdr:to>
    <xdr:grpSp>
      <xdr:nvGrpSpPr>
        <xdr:cNvPr id="2" name="Grupo 1">
          <a:extLst>
            <a:ext uri="{FF2B5EF4-FFF2-40B4-BE49-F238E27FC236}">
              <a16:creationId xmlns:a16="http://schemas.microsoft.com/office/drawing/2014/main" id="{00000000-0008-0000-0100-000002000000}"/>
            </a:ext>
          </a:extLst>
        </xdr:cNvPr>
        <xdr:cNvGrpSpPr/>
      </xdr:nvGrpSpPr>
      <xdr:grpSpPr>
        <a:xfrm>
          <a:off x="14757400" y="2778125"/>
          <a:ext cx="1281347" cy="1205755"/>
          <a:chOff x="12369800" y="2752725"/>
          <a:chExt cx="1281347" cy="1205755"/>
        </a:xfrm>
        <a:effectLst>
          <a:outerShdw blurRad="50800" dist="38100" dir="8100000" sx="105000" sy="105000" algn="tr" rotWithShape="0">
            <a:prstClr val="black">
              <a:alpha val="40000"/>
            </a:prstClr>
          </a:outerShdw>
        </a:effectLst>
      </xdr:grpSpPr>
      <xdr:pic>
        <xdr:nvPicPr>
          <xdr:cNvPr id="13" name="12 Imagen">
            <a:hlinkClick xmlns:r="http://schemas.openxmlformats.org/officeDocument/2006/relationships" r:id="rId4"/>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 cstate="print"/>
          <a:stretch>
            <a:fillRect/>
          </a:stretch>
        </xdr:blipFill>
        <xdr:spPr>
          <a:xfrm>
            <a:off x="12369800" y="2752725"/>
            <a:ext cx="1281347" cy="1016604"/>
          </a:xfrm>
          <a:prstGeom prst="rect">
            <a:avLst/>
          </a:prstGeom>
          <a:ln>
            <a:noFill/>
          </a:ln>
          <a:effectLst>
            <a:outerShdw blurRad="292100" dist="139700" dir="2700000" algn="tl" rotWithShape="0">
              <a:srgbClr val="333333">
                <a:alpha val="65000"/>
              </a:srgbClr>
            </a:outerShdw>
          </a:effectLst>
        </xdr:spPr>
      </xdr:pic>
      <xdr:pic>
        <xdr:nvPicPr>
          <xdr:cNvPr id="15" name="Picture 2">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12876740" y="3664554"/>
            <a:ext cx="360891" cy="293926"/>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oneCellAnchor>
    <xdr:from>
      <xdr:col>6</xdr:col>
      <xdr:colOff>519641</xdr:colOff>
      <xdr:row>28</xdr:row>
      <xdr:rowOff>82550</xdr:rowOff>
    </xdr:from>
    <xdr:ext cx="303675" cy="244928"/>
    <xdr:pic>
      <xdr:nvPicPr>
        <xdr:cNvPr id="20" name="8 Imagen" descr="D:\Documents and Settings\enotario\Configuración local\Temp\Temporary Internet Files\Content.IE5\QQXMQY3R\MC900442072[1].wmf">
          <a:hlinkClick xmlns:r="http://schemas.openxmlformats.org/officeDocument/2006/relationships" r:id="rId8"/>
          <a:extLst>
            <a:ext uri="{FF2B5EF4-FFF2-40B4-BE49-F238E27FC236}">
              <a16:creationId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716308" y="7776633"/>
          <a:ext cx="303675" cy="244928"/>
        </a:xfrm>
        <a:prstGeom prst="rect">
          <a:avLst/>
        </a:prstGeom>
        <a:noFill/>
        <a:ln w="9525">
          <a:noFill/>
          <a:miter lim="800000"/>
          <a:headEnd/>
          <a:tailEnd/>
        </a:ln>
      </xdr:spPr>
    </xdr:pic>
    <xdr:clientData/>
  </xdr:oneCellAnchor>
  <xdr:oneCellAnchor>
    <xdr:from>
      <xdr:col>9</xdr:col>
      <xdr:colOff>1538816</xdr:colOff>
      <xdr:row>16</xdr:row>
      <xdr:rowOff>187325</xdr:rowOff>
    </xdr:from>
    <xdr:ext cx="650" cy="222103"/>
    <xdr:pic>
      <xdr:nvPicPr>
        <xdr:cNvPr id="19" name="18 Imagen" descr="D:\Documents and Settings\enotario\Configuración local\Temp\Temporary Internet Files\Content.IE5\QQXMQY3R\MC900442072[1].wmf">
          <a:extLst>
            <a:ext uri="{FF2B5EF4-FFF2-40B4-BE49-F238E27FC236}">
              <a16:creationId xmlns:a16="http://schemas.microsoft.com/office/drawing/2014/main" id="{00000000-0008-0000-0100-000013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0504222" y="6092825"/>
          <a:ext cx="650" cy="222103"/>
        </a:xfrm>
        <a:prstGeom prst="rect">
          <a:avLst/>
        </a:prstGeom>
        <a:noFill/>
        <a:effectLst>
          <a:glow>
            <a:schemeClr val="accent1">
              <a:alpha val="40000"/>
            </a:schemeClr>
          </a:glow>
        </a:effectLst>
      </xdr:spPr>
    </xdr:pic>
    <xdr:clientData/>
  </xdr:oneCellAnchor>
  <xdr:oneCellAnchor>
    <xdr:from>
      <xdr:col>15</xdr:col>
      <xdr:colOff>1538816</xdr:colOff>
      <xdr:row>10</xdr:row>
      <xdr:rowOff>187325</xdr:rowOff>
    </xdr:from>
    <xdr:ext cx="650" cy="222103"/>
    <xdr:pic>
      <xdr:nvPicPr>
        <xdr:cNvPr id="21" name="20 Imagen" descr="D:\Documents and Settings\enotario\Configuración local\Temp\Temporary Internet Files\Content.IE5\QQXMQY3R\MC900442072[1].wmf">
          <a:extLst>
            <a:ext uri="{FF2B5EF4-FFF2-40B4-BE49-F238E27FC236}">
              <a16:creationId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6501341" y="4835525"/>
          <a:ext cx="650" cy="222103"/>
        </a:xfrm>
        <a:prstGeom prst="rect">
          <a:avLst/>
        </a:prstGeom>
        <a:noFill/>
        <a:effectLst>
          <a:glow>
            <a:schemeClr val="accent1">
              <a:alpha val="40000"/>
            </a:schemeClr>
          </a:glow>
        </a:effectLst>
      </xdr:spPr>
    </xdr:pic>
    <xdr:clientData/>
  </xdr:oneCellAnchor>
  <xdr:oneCellAnchor>
    <xdr:from>
      <xdr:col>13</xdr:col>
      <xdr:colOff>577664</xdr:colOff>
      <xdr:row>14</xdr:row>
      <xdr:rowOff>3176</xdr:rowOff>
    </xdr:from>
    <xdr:ext cx="405462" cy="327024"/>
    <xdr:pic>
      <xdr:nvPicPr>
        <xdr:cNvPr id="22" name="8 Imagen" descr="D:\Documents and Settings\enotario\Configuración local\Temp\Temporary Internet Files\Content.IE5\QQXMQY3R\MC900442072[1].wmf">
          <a:hlinkClick xmlns:r="http://schemas.openxmlformats.org/officeDocument/2006/relationships" r:id="rId9"/>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4839764" y="4194176"/>
          <a:ext cx="405462" cy="327024"/>
        </a:xfrm>
        <a:prstGeom prst="rect">
          <a:avLst/>
        </a:prstGeom>
        <a:noFill/>
        <a:ln w="9525">
          <a:noFill/>
          <a:miter lim="800000"/>
          <a:headEnd/>
          <a:tailEnd/>
        </a:ln>
      </xdr:spPr>
    </xdr:pic>
    <xdr:clientData/>
  </xdr:oneCellAnchor>
  <xdr:oneCellAnchor>
    <xdr:from>
      <xdr:col>6</xdr:col>
      <xdr:colOff>597860</xdr:colOff>
      <xdr:row>35</xdr:row>
      <xdr:rowOff>234950</xdr:rowOff>
    </xdr:from>
    <xdr:ext cx="448765" cy="361950"/>
    <xdr:pic>
      <xdr:nvPicPr>
        <xdr:cNvPr id="30" name="8 Imagen" descr="D:\Documents and Settings\enotario\Configuración local\Temp\Temporary Internet Files\Content.IE5\QQXMQY3R\MC900442072[1].wmf">
          <a:hlinkClick xmlns:r="http://schemas.openxmlformats.org/officeDocument/2006/relationships" r:id="rId10"/>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659060" y="9861550"/>
          <a:ext cx="448765" cy="361950"/>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20</xdr:col>
          <xdr:colOff>390525</xdr:colOff>
          <xdr:row>7</xdr:row>
          <xdr:rowOff>57150</xdr:rowOff>
        </xdr:from>
        <xdr:to>
          <xdr:col>22</xdr:col>
          <xdr:colOff>257175</xdr:colOff>
          <xdr:row>9</xdr:row>
          <xdr:rowOff>85725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Limpiar</a:t>
              </a:r>
            </a:p>
            <a:p>
              <a:pPr algn="ctr" rtl="0">
                <a:defRPr sz="1000"/>
              </a:pPr>
              <a:r>
                <a:rPr lang="es-ES" sz="1200" b="1" i="0" u="none" strike="noStrike" baseline="0">
                  <a:solidFill>
                    <a:srgbClr val="000000"/>
                  </a:solidFill>
                  <a:latin typeface="Calibri"/>
                  <a:cs typeface="Calibri"/>
                </a:rPr>
                <a:t>formulario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12</xdr:row>
          <xdr:rowOff>85725</xdr:rowOff>
        </xdr:from>
        <xdr:to>
          <xdr:col>22</xdr:col>
          <xdr:colOff>257175</xdr:colOff>
          <xdr:row>13</xdr:row>
          <xdr:rowOff>419100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xdr:oneCellAnchor>
    <xdr:from>
      <xdr:col>9</xdr:col>
      <xdr:colOff>1286934</xdr:colOff>
      <xdr:row>19</xdr:row>
      <xdr:rowOff>17992</xdr:rowOff>
    </xdr:from>
    <xdr:ext cx="120" cy="150665"/>
    <xdr:pic>
      <xdr:nvPicPr>
        <xdr:cNvPr id="36" name="5 Imagen" descr="D:\Documents and Settings\enotario\Configuración local\Temp\Temporary Internet Files\Content.IE5\QQXMQY3R\MC900442072[1].wmf">
          <a:extLst>
            <a:ext uri="{FF2B5EF4-FFF2-40B4-BE49-F238E27FC236}">
              <a16:creationId xmlns:a16="http://schemas.microsoft.com/office/drawing/2014/main" id="{00000000-0008-0000-0100-000024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9299576" y="4462992"/>
          <a:ext cx="120" cy="150665"/>
        </a:xfrm>
        <a:prstGeom prst="rect">
          <a:avLst/>
        </a:prstGeom>
        <a:noFill/>
        <a:effectLst>
          <a:glow>
            <a:schemeClr val="accent1">
              <a:alpha val="40000"/>
            </a:schemeClr>
          </a:glow>
        </a:effectLst>
      </xdr:spPr>
    </xdr:pic>
    <xdr:clientData/>
  </xdr:oneCellAnchor>
  <xdr:oneCellAnchor>
    <xdr:from>
      <xdr:col>5</xdr:col>
      <xdr:colOff>796924</xdr:colOff>
      <xdr:row>19</xdr:row>
      <xdr:rowOff>17991</xdr:rowOff>
    </xdr:from>
    <xdr:ext cx="5412" cy="150665"/>
    <xdr:pic>
      <xdr:nvPicPr>
        <xdr:cNvPr id="38" name="3 Imagen" descr="D:\Documents and Settings\enotario\Configuración local\Temp\Temporary Internet Files\Content.IE5\QQXMQY3R\MC900442072[1].wmf">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5415491" y="4462991"/>
          <a:ext cx="5412" cy="150665"/>
        </a:xfrm>
        <a:prstGeom prst="rect">
          <a:avLst/>
        </a:prstGeom>
        <a:noFill/>
        <a:effectLst>
          <a:glow>
            <a:schemeClr val="accent1">
              <a:alpha val="40000"/>
            </a:schemeClr>
          </a:glow>
        </a:effectLst>
      </xdr:spPr>
    </xdr:pic>
    <xdr:clientData/>
  </xdr:oneCellAnchor>
  <xdr:oneCellAnchor>
    <xdr:from>
      <xdr:col>5</xdr:col>
      <xdr:colOff>796924</xdr:colOff>
      <xdr:row>19</xdr:row>
      <xdr:rowOff>17991</xdr:rowOff>
    </xdr:from>
    <xdr:ext cx="5412" cy="150665"/>
    <xdr:pic>
      <xdr:nvPicPr>
        <xdr:cNvPr id="41" name="3 Imagen" descr="D:\Documents and Settings\enotario\Configuración local\Temp\Temporary Internet Files\Content.IE5\QQXMQY3R\MC900442072[1].wmf">
          <a:extLst>
            <a:ext uri="{FF2B5EF4-FFF2-40B4-BE49-F238E27FC236}">
              <a16:creationId xmlns:a16="http://schemas.microsoft.com/office/drawing/2014/main" id="{00000000-0008-0000-0100-000029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7193491" y="4822824"/>
          <a:ext cx="5412" cy="150665"/>
        </a:xfrm>
        <a:prstGeom prst="rect">
          <a:avLst/>
        </a:prstGeom>
        <a:noFill/>
        <a:effectLst>
          <a:glow>
            <a:schemeClr val="accent1">
              <a:alpha val="40000"/>
            </a:schemeClr>
          </a:glow>
        </a:effectLst>
      </xdr:spPr>
    </xdr:pic>
    <xdr:clientData/>
  </xdr:oneCellAnchor>
  <mc:AlternateContent xmlns:mc="http://schemas.openxmlformats.org/markup-compatibility/2006">
    <mc:Choice xmlns:a14="http://schemas.microsoft.com/office/drawing/2010/main" Requires="a14">
      <xdr:twoCellAnchor>
        <xdr:from>
          <xdr:col>20</xdr:col>
          <xdr:colOff>390525</xdr:colOff>
          <xdr:row>10</xdr:row>
          <xdr:rowOff>28575</xdr:rowOff>
        </xdr:from>
        <xdr:to>
          <xdr:col>22</xdr:col>
          <xdr:colOff>257175</xdr:colOff>
          <xdr:row>11</xdr:row>
          <xdr:rowOff>352425</xdr:rowOff>
        </xdr:to>
        <xdr:sp macro="" textlink="">
          <xdr:nvSpPr>
            <xdr:cNvPr id="2069" name="Button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xdr:twoCellAnchor>
    <xdr:from>
      <xdr:col>12</xdr:col>
      <xdr:colOff>584200</xdr:colOff>
      <xdr:row>34</xdr:row>
      <xdr:rowOff>279400</xdr:rowOff>
    </xdr:from>
    <xdr:to>
      <xdr:col>17</xdr:col>
      <xdr:colOff>355600</xdr:colOff>
      <xdr:row>36</xdr:row>
      <xdr:rowOff>148770</xdr:rowOff>
    </xdr:to>
    <xdr:sp macro="" textlink="">
      <xdr:nvSpPr>
        <xdr:cNvPr id="31" name="Rectángulo: esquinas redondeadas 30">
          <a:extLst>
            <a:ext uri="{FF2B5EF4-FFF2-40B4-BE49-F238E27FC236}">
              <a16:creationId xmlns:a16="http://schemas.microsoft.com/office/drawing/2014/main" id="{00000000-0008-0000-0100-00001F000000}"/>
            </a:ext>
          </a:extLst>
        </xdr:cNvPr>
        <xdr:cNvSpPr/>
      </xdr:nvSpPr>
      <xdr:spPr>
        <a:xfrm>
          <a:off x="13868400" y="10096500"/>
          <a:ext cx="4140200" cy="593270"/>
        </a:xfrm>
        <a:prstGeom prst="roundRect">
          <a:avLst/>
        </a:prstGeom>
        <a:solidFill>
          <a:schemeClr val="bg1">
            <a:lumMod val="65000"/>
            <a:alpha val="28000"/>
          </a:schemeClr>
        </a:solidFill>
        <a:effectLst>
          <a:outerShdw blurRad="50800" dist="38100" dir="5400000" algn="t"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20</xdr:col>
      <xdr:colOff>444500</xdr:colOff>
      <xdr:row>14</xdr:row>
      <xdr:rowOff>76200</xdr:rowOff>
    </xdr:from>
    <xdr:to>
      <xdr:col>22</xdr:col>
      <xdr:colOff>177800</xdr:colOff>
      <xdr:row>17</xdr:row>
      <xdr:rowOff>387582</xdr:rowOff>
    </xdr:to>
    <xdr:grpSp>
      <xdr:nvGrpSpPr>
        <xdr:cNvPr id="16" name="Grupo 15">
          <a:extLst>
            <a:ext uri="{FF2B5EF4-FFF2-40B4-BE49-F238E27FC236}">
              <a16:creationId xmlns:a16="http://schemas.microsoft.com/office/drawing/2014/main" id="{00000000-0008-0000-0100-000010000000}"/>
            </a:ext>
          </a:extLst>
        </xdr:cNvPr>
        <xdr:cNvGrpSpPr/>
      </xdr:nvGrpSpPr>
      <xdr:grpSpPr>
        <a:xfrm>
          <a:off x="19913600" y="4267200"/>
          <a:ext cx="774700" cy="1060682"/>
          <a:chOff x="19913600" y="4267200"/>
          <a:chExt cx="774700" cy="1060682"/>
        </a:xfrm>
      </xdr:grpSpPr>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42" name="Picture 2">
            <a:extLst>
              <a:ext uri="{FF2B5EF4-FFF2-40B4-BE49-F238E27FC236}">
                <a16:creationId xmlns:a16="http://schemas.microsoft.com/office/drawing/2014/main" id="{00000000-0008-0000-0100-00002A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mc:AlternateContent xmlns:mc="http://schemas.openxmlformats.org/markup-compatibility/2006">
    <mc:Choice xmlns:a14="http://schemas.microsoft.com/office/drawing/2010/main" Requires="a14">
      <xdr:twoCellAnchor>
        <xdr:from>
          <xdr:col>20</xdr:col>
          <xdr:colOff>180975</xdr:colOff>
          <xdr:row>4</xdr:row>
          <xdr:rowOff>142875</xdr:rowOff>
        </xdr:from>
        <xdr:to>
          <xdr:col>22</xdr:col>
          <xdr:colOff>371475</xdr:colOff>
          <xdr:row>6</xdr:row>
          <xdr:rowOff>114300</xdr:rowOff>
        </xdr:to>
        <xdr:sp macro="" textlink="">
          <xdr:nvSpPr>
            <xdr:cNvPr id="2070" name="Button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xdr:twoCellAnchor editAs="oneCell">
    <xdr:from>
      <xdr:col>21</xdr:col>
      <xdr:colOff>50800</xdr:colOff>
      <xdr:row>19</xdr:row>
      <xdr:rowOff>190500</xdr:rowOff>
    </xdr:from>
    <xdr:to>
      <xdr:col>22</xdr:col>
      <xdr:colOff>38588</xdr:colOff>
      <xdr:row>21</xdr:row>
      <xdr:rowOff>46767</xdr:rowOff>
    </xdr:to>
    <xdr:pic>
      <xdr:nvPicPr>
        <xdr:cNvPr id="34" name="Imagen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2" cstate="email">
          <a:extLst>
            <a:ext uri="{BEBA8EAE-BF5A-486C-A8C5-ECC9F3942E4B}">
              <a14:imgProps xmlns:a14="http://schemas.microsoft.com/office/drawing/2010/main">
                <a14:imgLayer r:embed="rId13">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20040600" y="58674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editAs="oneCell">
    <xdr:from>
      <xdr:col>13</xdr:col>
      <xdr:colOff>1003300</xdr:colOff>
      <xdr:row>13</xdr:row>
      <xdr:rowOff>457200</xdr:rowOff>
    </xdr:from>
    <xdr:to>
      <xdr:col>14</xdr:col>
      <xdr:colOff>457688</xdr:colOff>
      <xdr:row>15</xdr:row>
      <xdr:rowOff>97567</xdr:rowOff>
    </xdr:to>
    <xdr:pic>
      <xdr:nvPicPr>
        <xdr:cNvPr id="35" name="Imagen 34">
          <a:hlinkClick xmlns:r="http://schemas.openxmlformats.org/officeDocument/2006/relationships" r:id="rId4"/>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12" cstate="email">
          <a:extLst>
            <a:ext uri="{BEBA8EAE-BF5A-486C-A8C5-ECC9F3942E4B}">
              <a14:imgProps xmlns:a14="http://schemas.microsoft.com/office/drawing/2010/main">
                <a14:imgLayer r:embed="rId13">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5265400" y="41529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editAs="oneCell">
    <xdr:from>
      <xdr:col>9</xdr:col>
      <xdr:colOff>190500</xdr:colOff>
      <xdr:row>35</xdr:row>
      <xdr:rowOff>266700</xdr:rowOff>
    </xdr:from>
    <xdr:to>
      <xdr:col>9</xdr:col>
      <xdr:colOff>698988</xdr:colOff>
      <xdr:row>36</xdr:row>
      <xdr:rowOff>351567</xdr:rowOff>
    </xdr:to>
    <xdr:pic>
      <xdr:nvPicPr>
        <xdr:cNvPr id="37" name="Imagen 36">
          <a:hlinkClick xmlns:r="http://schemas.openxmlformats.org/officeDocument/2006/relationships" r:id="rId4"/>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2" cstate="email">
          <a:extLst>
            <a:ext uri="{BEBA8EAE-BF5A-486C-A8C5-ECC9F3942E4B}">
              <a14:imgProps xmlns:a14="http://schemas.microsoft.com/office/drawing/2010/main">
                <a14:imgLayer r:embed="rId13">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0414000" y="98933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228600</xdr:colOff>
      <xdr:row>16</xdr:row>
      <xdr:rowOff>12700</xdr:rowOff>
    </xdr:from>
    <xdr:to>
      <xdr:col>0</xdr:col>
      <xdr:colOff>2199275</xdr:colOff>
      <xdr:row>17</xdr:row>
      <xdr:rowOff>469900</xdr:rowOff>
    </xdr:to>
    <xdr:pic>
      <xdr:nvPicPr>
        <xdr:cNvPr id="43" name="Imagen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8600" y="4724400"/>
          <a:ext cx="1970675" cy="685800"/>
        </a:xfrm>
        <a:prstGeom prst="rect">
          <a:avLst/>
        </a:prstGeom>
      </xdr:spPr>
    </xdr:pic>
    <xdr:clientData/>
  </xdr:twoCellAnchor>
  <xdr:twoCellAnchor editAs="oneCell">
    <xdr:from>
      <xdr:col>14</xdr:col>
      <xdr:colOff>190500</xdr:colOff>
      <xdr:row>2</xdr:row>
      <xdr:rowOff>50800</xdr:rowOff>
    </xdr:from>
    <xdr:to>
      <xdr:col>16</xdr:col>
      <xdr:colOff>38100</xdr:colOff>
      <xdr:row>3</xdr:row>
      <xdr:rowOff>254817</xdr:rowOff>
    </xdr:to>
    <xdr:pic>
      <xdr:nvPicPr>
        <xdr:cNvPr id="45" name="Imagen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15" cstate="print">
          <a:biLevel thresh="25000"/>
          <a:extLst>
            <a:ext uri="{28A0092B-C50C-407E-A947-70E740481C1C}">
              <a14:useLocalDpi xmlns:a14="http://schemas.microsoft.com/office/drawing/2010/main" val="0"/>
            </a:ext>
          </a:extLst>
        </a:blip>
        <a:stretch>
          <a:fillRect/>
        </a:stretch>
      </xdr:blipFill>
      <xdr:spPr>
        <a:xfrm>
          <a:off x="15506700" y="508000"/>
          <a:ext cx="1498600" cy="5215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426946</xdr:colOff>
      <xdr:row>40</xdr:row>
      <xdr:rowOff>257736</xdr:rowOff>
    </xdr:from>
    <xdr:to>
      <xdr:col>7</xdr:col>
      <xdr:colOff>641908</xdr:colOff>
      <xdr:row>40</xdr:row>
      <xdr:rowOff>449971</xdr:rowOff>
    </xdr:to>
    <xdr:pic>
      <xdr:nvPicPr>
        <xdr:cNvPr id="9" name="8 Imagen" descr="D:\Documents and Settings\enotario\Configuración local\Temp\Temporary Internet Files\Content.IE5\QQXMQY3R\MC900442072[1].wmf">
          <a:hlinkClick xmlns:r="http://schemas.openxmlformats.org/officeDocument/2006/relationships" r:id="rId1"/>
          <a:extLst>
            <a:ext uri="{FF2B5EF4-FFF2-40B4-BE49-F238E27FC236}">
              <a16:creationId xmlns:a16="http://schemas.microsoft.com/office/drawing/2014/main" id="{00000000-0008-0000-0200-000009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8338299" y="10959354"/>
          <a:ext cx="214962" cy="192235"/>
        </a:xfrm>
        <a:prstGeom prst="rect">
          <a:avLst/>
        </a:prstGeom>
        <a:noFill/>
        <a:effectLst>
          <a:glow>
            <a:schemeClr val="accent1">
              <a:alpha val="40000"/>
            </a:schemeClr>
          </a:glow>
        </a:effectLst>
      </xdr:spPr>
    </xdr:pic>
    <xdr:clientData/>
  </xdr:twoCellAnchor>
  <xdr:twoCellAnchor>
    <xdr:from>
      <xdr:col>8</xdr:col>
      <xdr:colOff>266700</xdr:colOff>
      <xdr:row>40</xdr:row>
      <xdr:rowOff>267261</xdr:rowOff>
    </xdr:from>
    <xdr:to>
      <xdr:col>8</xdr:col>
      <xdr:colOff>481662</xdr:colOff>
      <xdr:row>40</xdr:row>
      <xdr:rowOff>449971</xdr:rowOff>
    </xdr:to>
    <xdr:pic>
      <xdr:nvPicPr>
        <xdr:cNvPr id="10" name="9 Imagen" descr="D:\Documents and Settings\enotario\Configuración local\Temp\Temporary Internet Files\Content.IE5\QQXMQY3R\MC900442072[1].wmf">
          <a:hlinkClick xmlns:r="http://schemas.openxmlformats.org/officeDocument/2006/relationships" r:id="rId3"/>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6687671" y="10901643"/>
          <a:ext cx="214962" cy="182710"/>
        </a:xfrm>
        <a:prstGeom prst="rect">
          <a:avLst/>
        </a:prstGeom>
        <a:noFill/>
        <a:effectLst>
          <a:glow>
            <a:schemeClr val="accent1">
              <a:alpha val="40000"/>
            </a:schemeClr>
          </a:glow>
        </a:effectLst>
      </xdr:spPr>
    </xdr:pic>
    <xdr:clientData/>
  </xdr:twoCellAnchor>
  <xdr:twoCellAnchor>
    <xdr:from>
      <xdr:col>10</xdr:col>
      <xdr:colOff>32808</xdr:colOff>
      <xdr:row>52</xdr:row>
      <xdr:rowOff>252942</xdr:rowOff>
    </xdr:from>
    <xdr:to>
      <xdr:col>20</xdr:col>
      <xdr:colOff>459939</xdr:colOff>
      <xdr:row>64</xdr:row>
      <xdr:rowOff>30692</xdr:rowOff>
    </xdr:to>
    <xdr:pic>
      <xdr:nvPicPr>
        <xdr:cNvPr id="11" name="Picture 3">
          <a:extLst>
            <a:ext uri="{FF2B5EF4-FFF2-40B4-BE49-F238E27FC236}">
              <a16:creationId xmlns:a16="http://schemas.microsoft.com/office/drawing/2014/main" id="{00000000-0008-0000-0200-00000B000000}"/>
            </a:ext>
          </a:extLst>
        </xdr:cNvPr>
        <xdr:cNvPicPr>
          <a:picLocks noChangeAspect="1" noChangeArrowheads="1"/>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10520891" y="15260109"/>
          <a:ext cx="5327215" cy="3132666"/>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23</xdr:col>
          <xdr:colOff>361950</xdr:colOff>
          <xdr:row>10</xdr:row>
          <xdr:rowOff>361950</xdr:rowOff>
        </xdr:from>
        <xdr:to>
          <xdr:col>25</xdr:col>
          <xdr:colOff>190500</xdr:colOff>
          <xdr:row>11</xdr:row>
          <xdr:rowOff>247650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Limpiar</a:t>
              </a:r>
            </a:p>
            <a:p>
              <a:pPr algn="ctr" rtl="0">
                <a:defRPr sz="1000"/>
              </a:pPr>
              <a:r>
                <a:rPr lang="es-ES" sz="1200" b="1" i="0" u="none" strike="noStrike" baseline="0">
                  <a:solidFill>
                    <a:srgbClr val="000000"/>
                  </a:solidFill>
                  <a:latin typeface="Calibri"/>
                  <a:cs typeface="Calibri"/>
                </a:rPr>
                <a:t>formulario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361950</xdr:colOff>
          <xdr:row>14</xdr:row>
          <xdr:rowOff>200025</xdr:rowOff>
        </xdr:from>
        <xdr:to>
          <xdr:col>25</xdr:col>
          <xdr:colOff>190500</xdr:colOff>
          <xdr:row>16</xdr:row>
          <xdr:rowOff>209550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361950</xdr:colOff>
          <xdr:row>12</xdr:row>
          <xdr:rowOff>123825</xdr:rowOff>
        </xdr:from>
        <xdr:to>
          <xdr:col>25</xdr:col>
          <xdr:colOff>190500</xdr:colOff>
          <xdr:row>14</xdr:row>
          <xdr:rowOff>66675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xdr:twoCellAnchor>
    <xdr:from>
      <xdr:col>14</xdr:col>
      <xdr:colOff>35984</xdr:colOff>
      <xdr:row>4</xdr:row>
      <xdr:rowOff>74083</xdr:rowOff>
    </xdr:from>
    <xdr:to>
      <xdr:col>18</xdr:col>
      <xdr:colOff>277217</xdr:colOff>
      <xdr:row>5</xdr:row>
      <xdr:rowOff>156833</xdr:rowOff>
    </xdr:to>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5" cstate="email">
          <a:extLst>
            <a:ext uri="{BEBA8EAE-BF5A-486C-A8C5-ECC9F3942E4B}">
              <a14:imgProps xmlns:a14="http://schemas.microsoft.com/office/drawing/2010/main">
                <a14:imgLayer r:embed="rId6">
                  <a14:imgEffect>
                    <a14:sharpenSoften amount="50000"/>
                  </a14:imgEffect>
                </a14:imgLayer>
              </a14:imgProps>
            </a:ext>
            <a:ext uri="{28A0092B-C50C-407E-A947-70E740481C1C}">
              <a14:useLocalDpi xmlns:a14="http://schemas.microsoft.com/office/drawing/2010/main"/>
            </a:ext>
          </a:extLst>
        </a:blip>
        <a:stretch>
          <a:fillRect/>
        </a:stretch>
      </xdr:blipFill>
      <xdr:spPr>
        <a:xfrm>
          <a:off x="12329584" y="1382183"/>
          <a:ext cx="1727133" cy="336750"/>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5</xdr:col>
      <xdr:colOff>246529</xdr:colOff>
      <xdr:row>40</xdr:row>
      <xdr:rowOff>257736</xdr:rowOff>
    </xdr:from>
    <xdr:to>
      <xdr:col>5</xdr:col>
      <xdr:colOff>461491</xdr:colOff>
      <xdr:row>40</xdr:row>
      <xdr:rowOff>449971</xdr:rowOff>
    </xdr:to>
    <xdr:pic>
      <xdr:nvPicPr>
        <xdr:cNvPr id="19" name="8 Imagen" descr="D:\Documents and Settings\enotario\Configuración local\Temp\Temporary Internet Files\Content.IE5\QQXMQY3R\MC900442072[1].wmf">
          <a:hlinkClick xmlns:r="http://schemas.openxmlformats.org/officeDocument/2006/relationships" r:id="rId7"/>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4426323" y="10892118"/>
          <a:ext cx="214962" cy="192235"/>
        </a:xfrm>
        <a:prstGeom prst="rect">
          <a:avLst/>
        </a:prstGeom>
        <a:noFill/>
        <a:effectLst>
          <a:glow>
            <a:schemeClr val="accent1">
              <a:alpha val="40000"/>
            </a:schemeClr>
          </a:glow>
        </a:effectLst>
      </xdr:spPr>
    </xdr:pic>
    <xdr:clientData/>
  </xdr:twoCellAnchor>
  <xdr:twoCellAnchor>
    <xdr:from>
      <xdr:col>6</xdr:col>
      <xdr:colOff>268941</xdr:colOff>
      <xdr:row>40</xdr:row>
      <xdr:rowOff>257736</xdr:rowOff>
    </xdr:from>
    <xdr:to>
      <xdr:col>6</xdr:col>
      <xdr:colOff>483903</xdr:colOff>
      <xdr:row>40</xdr:row>
      <xdr:rowOff>449971</xdr:rowOff>
    </xdr:to>
    <xdr:pic>
      <xdr:nvPicPr>
        <xdr:cNvPr id="20" name="8 Imagen" descr="D:\Documents and Settings\enotario\Configuración local\Temp\Temporary Internet Files\Content.IE5\QQXMQY3R\MC900442072[1].wmf">
          <a:hlinkClick xmlns:r="http://schemas.openxmlformats.org/officeDocument/2006/relationships" r:id="rId1"/>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5098676" y="10892118"/>
          <a:ext cx="214962" cy="192235"/>
        </a:xfrm>
        <a:prstGeom prst="rect">
          <a:avLst/>
        </a:prstGeom>
        <a:noFill/>
        <a:effectLst>
          <a:glow>
            <a:schemeClr val="accent1">
              <a:alpha val="40000"/>
            </a:schemeClr>
          </a:glow>
        </a:effectLst>
      </xdr:spPr>
    </xdr:pic>
    <xdr:clientData/>
  </xdr:twoCellAnchor>
  <xdr:twoCellAnchor>
    <xdr:from>
      <xdr:col>5</xdr:col>
      <xdr:colOff>246529</xdr:colOff>
      <xdr:row>23</xdr:row>
      <xdr:rowOff>246530</xdr:rowOff>
    </xdr:from>
    <xdr:to>
      <xdr:col>5</xdr:col>
      <xdr:colOff>461491</xdr:colOff>
      <xdr:row>23</xdr:row>
      <xdr:rowOff>438765</xdr:rowOff>
    </xdr:to>
    <xdr:pic>
      <xdr:nvPicPr>
        <xdr:cNvPr id="23" name="8 Imagen" descr="D:\Documents and Settings\enotario\Configuración local\Temp\Temporary Internet Files\Content.IE5\QQXMQY3R\MC900442072[1].wmf">
          <a:hlinkClick xmlns:r="http://schemas.openxmlformats.org/officeDocument/2006/relationships" r:id="rId8"/>
          <a:extLst>
            <a:ext uri="{FF2B5EF4-FFF2-40B4-BE49-F238E27FC236}">
              <a16:creationId xmlns:a16="http://schemas.microsoft.com/office/drawing/2014/main" id="{00000000-0008-0000-0200-000017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6813176" y="5356412"/>
          <a:ext cx="214962" cy="192235"/>
        </a:xfrm>
        <a:prstGeom prst="rect">
          <a:avLst/>
        </a:prstGeom>
        <a:noFill/>
        <a:effectLst>
          <a:glow>
            <a:schemeClr val="accent1">
              <a:alpha val="40000"/>
            </a:schemeClr>
          </a:glow>
        </a:effectLst>
      </xdr:spPr>
    </xdr:pic>
    <xdr:clientData/>
  </xdr:twoCellAnchor>
  <xdr:twoCellAnchor>
    <xdr:from>
      <xdr:col>6</xdr:col>
      <xdr:colOff>268941</xdr:colOff>
      <xdr:row>23</xdr:row>
      <xdr:rowOff>246530</xdr:rowOff>
    </xdr:from>
    <xdr:to>
      <xdr:col>6</xdr:col>
      <xdr:colOff>483903</xdr:colOff>
      <xdr:row>23</xdr:row>
      <xdr:rowOff>438765</xdr:rowOff>
    </xdr:to>
    <xdr:pic>
      <xdr:nvPicPr>
        <xdr:cNvPr id="24" name="8 Imagen" descr="D:\Documents and Settings\enotario\Configuración local\Temp\Temporary Internet Files\Content.IE5\QQXMQY3R\MC900442072[1].wmf">
          <a:hlinkClick xmlns:r="http://schemas.openxmlformats.org/officeDocument/2006/relationships" r:id="rId9"/>
          <a:extLst>
            <a:ext uri="{FF2B5EF4-FFF2-40B4-BE49-F238E27FC236}">
              <a16:creationId xmlns:a16="http://schemas.microsoft.com/office/drawing/2014/main" id="{00000000-0008-0000-0200-000018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7485529" y="5356412"/>
          <a:ext cx="214962" cy="192235"/>
        </a:xfrm>
        <a:prstGeom prst="rect">
          <a:avLst/>
        </a:prstGeom>
        <a:noFill/>
        <a:effectLst>
          <a:glow>
            <a:schemeClr val="accent1">
              <a:alpha val="40000"/>
            </a:schemeClr>
          </a:glow>
        </a:effectLst>
      </xdr:spPr>
    </xdr:pic>
    <xdr:clientData/>
  </xdr:twoCellAnchor>
  <mc:AlternateContent xmlns:mc="http://schemas.openxmlformats.org/markup-compatibility/2006">
    <mc:Choice xmlns:a14="http://schemas.microsoft.com/office/drawing/2010/main" Requires="a14">
      <xdr:twoCellAnchor>
        <xdr:from>
          <xdr:col>19</xdr:col>
          <xdr:colOff>161925</xdr:colOff>
          <xdr:row>10</xdr:row>
          <xdr:rowOff>95250</xdr:rowOff>
        </xdr:from>
        <xdr:to>
          <xdr:col>20</xdr:col>
          <xdr:colOff>314325</xdr:colOff>
          <xdr:row>10</xdr:row>
          <xdr:rowOff>561975</xdr:rowOff>
        </xdr:to>
        <xdr:sp macro="" textlink="">
          <xdr:nvSpPr>
            <xdr:cNvPr id="3087" name="Button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Confirmar</a:t>
              </a:r>
            </a:p>
            <a:p>
              <a:pPr algn="ctr" rtl="0">
                <a:defRPr sz="1000"/>
              </a:pPr>
              <a:r>
                <a:rPr lang="es-ES" sz="1200" b="1" i="0" u="none" strike="noStrike" baseline="0">
                  <a:solidFill>
                    <a:srgbClr val="000000"/>
                  </a:solidFill>
                  <a:latin typeface="Calibri"/>
                  <a:cs typeface="Calibri"/>
                </a:rPr>
                <a:t>Opción A</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24</xdr:row>
          <xdr:rowOff>9525</xdr:rowOff>
        </xdr:from>
        <xdr:to>
          <xdr:col>5</xdr:col>
          <xdr:colOff>9525</xdr:colOff>
          <xdr:row>24</xdr:row>
          <xdr:rowOff>304800</xdr:rowOff>
        </xdr:to>
        <xdr:sp macro="" textlink="">
          <xdr:nvSpPr>
            <xdr:cNvPr id="3089" name="ComboBox1"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0</xdr:rowOff>
        </xdr:from>
        <xdr:to>
          <xdr:col>5</xdr:col>
          <xdr:colOff>9525</xdr:colOff>
          <xdr:row>25</xdr:row>
          <xdr:rowOff>295275</xdr:rowOff>
        </xdr:to>
        <xdr:sp macro="" textlink="">
          <xdr:nvSpPr>
            <xdr:cNvPr id="3091" name="ComboBox2"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295275</xdr:rowOff>
        </xdr:from>
        <xdr:to>
          <xdr:col>5</xdr:col>
          <xdr:colOff>9525</xdr:colOff>
          <xdr:row>26</xdr:row>
          <xdr:rowOff>295275</xdr:rowOff>
        </xdr:to>
        <xdr:sp macro="" textlink="">
          <xdr:nvSpPr>
            <xdr:cNvPr id="3093" name="ComboBox3"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26</xdr:row>
          <xdr:rowOff>304800</xdr:rowOff>
        </xdr:from>
        <xdr:to>
          <xdr:col>5</xdr:col>
          <xdr:colOff>9525</xdr:colOff>
          <xdr:row>27</xdr:row>
          <xdr:rowOff>304800</xdr:rowOff>
        </xdr:to>
        <xdr:sp macro="" textlink="">
          <xdr:nvSpPr>
            <xdr:cNvPr id="3094" name="ComboBox4"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27</xdr:row>
          <xdr:rowOff>304800</xdr:rowOff>
        </xdr:from>
        <xdr:to>
          <xdr:col>5</xdr:col>
          <xdr:colOff>9525</xdr:colOff>
          <xdr:row>28</xdr:row>
          <xdr:rowOff>304800</xdr:rowOff>
        </xdr:to>
        <xdr:sp macro="" textlink="">
          <xdr:nvSpPr>
            <xdr:cNvPr id="3095" name="ComboBox5"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28</xdr:row>
          <xdr:rowOff>304800</xdr:rowOff>
        </xdr:from>
        <xdr:to>
          <xdr:col>5</xdr:col>
          <xdr:colOff>9525</xdr:colOff>
          <xdr:row>29</xdr:row>
          <xdr:rowOff>304800</xdr:rowOff>
        </xdr:to>
        <xdr:sp macro="" textlink="">
          <xdr:nvSpPr>
            <xdr:cNvPr id="3096" name="ComboBox6"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29</xdr:row>
          <xdr:rowOff>304800</xdr:rowOff>
        </xdr:from>
        <xdr:to>
          <xdr:col>5</xdr:col>
          <xdr:colOff>9525</xdr:colOff>
          <xdr:row>30</xdr:row>
          <xdr:rowOff>304800</xdr:rowOff>
        </xdr:to>
        <xdr:sp macro="" textlink="">
          <xdr:nvSpPr>
            <xdr:cNvPr id="3097" name="ComboBox7"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30</xdr:row>
          <xdr:rowOff>304800</xdr:rowOff>
        </xdr:from>
        <xdr:to>
          <xdr:col>5</xdr:col>
          <xdr:colOff>9525</xdr:colOff>
          <xdr:row>31</xdr:row>
          <xdr:rowOff>304800</xdr:rowOff>
        </xdr:to>
        <xdr:sp macro="" textlink="">
          <xdr:nvSpPr>
            <xdr:cNvPr id="3098" name="ComboBox8"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31</xdr:row>
          <xdr:rowOff>304800</xdr:rowOff>
        </xdr:from>
        <xdr:to>
          <xdr:col>5</xdr:col>
          <xdr:colOff>9525</xdr:colOff>
          <xdr:row>32</xdr:row>
          <xdr:rowOff>304800</xdr:rowOff>
        </xdr:to>
        <xdr:sp macro="" textlink="">
          <xdr:nvSpPr>
            <xdr:cNvPr id="3099" name="ComboBox9"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33</xdr:row>
          <xdr:rowOff>0</xdr:rowOff>
        </xdr:from>
        <xdr:to>
          <xdr:col>5</xdr:col>
          <xdr:colOff>9525</xdr:colOff>
          <xdr:row>34</xdr:row>
          <xdr:rowOff>0</xdr:rowOff>
        </xdr:to>
        <xdr:sp macro="" textlink="">
          <xdr:nvSpPr>
            <xdr:cNvPr id="3100" name="ComboBox10"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37</xdr:row>
          <xdr:rowOff>0</xdr:rowOff>
        </xdr:from>
        <xdr:to>
          <xdr:col>5</xdr:col>
          <xdr:colOff>0</xdr:colOff>
          <xdr:row>37</xdr:row>
          <xdr:rowOff>0</xdr:rowOff>
        </xdr:to>
        <xdr:sp macro="" textlink="">
          <xdr:nvSpPr>
            <xdr:cNvPr id="3101" name="ComboBox11"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2" name="ComboBox12"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3" name="ComboBox13"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4" name="ComboBox14"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5" name="ComboBox15"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6" name="ComboBox16"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7" name="ComboBox17" hidden="1">
              <a:extLst>
                <a:ext uri="{63B3BB69-23CF-44E3-9099-C40C66FF867C}">
                  <a14:compatExt spid="_x0000_s3107"/>
                </a:ext>
                <a:ext uri="{FF2B5EF4-FFF2-40B4-BE49-F238E27FC236}">
                  <a16:creationId xmlns:a16="http://schemas.microsoft.com/office/drawing/2014/main" id="{00000000-0008-0000-0200-00002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8" name="ComboBox18" hidden="1">
              <a:extLst>
                <a:ext uri="{63B3BB69-23CF-44E3-9099-C40C66FF867C}">
                  <a14:compatExt spid="_x0000_s3108"/>
                </a:ext>
                <a:ext uri="{FF2B5EF4-FFF2-40B4-BE49-F238E27FC236}">
                  <a16:creationId xmlns:a16="http://schemas.microsoft.com/office/drawing/2014/main" id="{00000000-0008-0000-0200-00002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09" name="ComboBox19" hidden="1">
              <a:extLst>
                <a:ext uri="{63B3BB69-23CF-44E3-9099-C40C66FF867C}">
                  <a14:compatExt spid="_x0000_s3109"/>
                </a:ext>
                <a:ext uri="{FF2B5EF4-FFF2-40B4-BE49-F238E27FC236}">
                  <a16:creationId xmlns:a16="http://schemas.microsoft.com/office/drawing/2014/main" id="{00000000-0008-0000-0200-00002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37</xdr:row>
          <xdr:rowOff>0</xdr:rowOff>
        </xdr:from>
        <xdr:to>
          <xdr:col>5</xdr:col>
          <xdr:colOff>9525</xdr:colOff>
          <xdr:row>37</xdr:row>
          <xdr:rowOff>0</xdr:rowOff>
        </xdr:to>
        <xdr:sp macro="" textlink="">
          <xdr:nvSpPr>
            <xdr:cNvPr id="3110" name="ComboBox20" hidden="1">
              <a:extLst>
                <a:ext uri="{63B3BB69-23CF-44E3-9099-C40C66FF867C}">
                  <a14:compatExt spid="_x0000_s3110"/>
                </a:ext>
                <a:ext uri="{FF2B5EF4-FFF2-40B4-BE49-F238E27FC236}">
                  <a16:creationId xmlns:a16="http://schemas.microsoft.com/office/drawing/2014/main" id="{00000000-0008-0000-0200-00002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161925</xdr:colOff>
          <xdr:row>11</xdr:row>
          <xdr:rowOff>76200</xdr:rowOff>
        </xdr:from>
        <xdr:to>
          <xdr:col>20</xdr:col>
          <xdr:colOff>314325</xdr:colOff>
          <xdr:row>12</xdr:row>
          <xdr:rowOff>228600</xdr:rowOff>
        </xdr:to>
        <xdr:sp macro="" textlink="">
          <xdr:nvSpPr>
            <xdr:cNvPr id="3114" name="Button 42" hidden="1">
              <a:extLst>
                <a:ext uri="{63B3BB69-23CF-44E3-9099-C40C66FF867C}">
                  <a14:compatExt spid="_x0000_s3114"/>
                </a:ext>
                <a:ext uri="{FF2B5EF4-FFF2-40B4-BE49-F238E27FC236}">
                  <a16:creationId xmlns:a16="http://schemas.microsoft.com/office/drawing/2014/main" id="{00000000-0008-0000-0200-00002A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Confirmar</a:t>
              </a:r>
            </a:p>
            <a:p>
              <a:pPr algn="ctr" rtl="0">
                <a:defRPr sz="1000"/>
              </a:pPr>
              <a:r>
                <a:rPr lang="es-ES" sz="1200" b="1" i="0" u="none" strike="noStrike" baseline="0">
                  <a:solidFill>
                    <a:srgbClr val="000000"/>
                  </a:solidFill>
                  <a:latin typeface="Calibri"/>
                  <a:cs typeface="Calibri"/>
                </a:rPr>
                <a:t>Opción B</a:t>
              </a:r>
            </a:p>
          </xdr:txBody>
        </xdr:sp>
        <xdr:clientData/>
      </xdr:twoCellAnchor>
    </mc:Choice>
    <mc:Fallback/>
  </mc:AlternateContent>
  <xdr:twoCellAnchor editAs="oneCell">
    <xdr:from>
      <xdr:col>26</xdr:col>
      <xdr:colOff>0</xdr:colOff>
      <xdr:row>3</xdr:row>
      <xdr:rowOff>0</xdr:rowOff>
    </xdr:from>
    <xdr:to>
      <xdr:col>26</xdr:col>
      <xdr:colOff>0</xdr:colOff>
      <xdr:row>22</xdr:row>
      <xdr:rowOff>243609</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0"/>
        <a:stretch>
          <a:fillRect/>
        </a:stretch>
      </xdr:blipFill>
      <xdr:spPr>
        <a:xfrm>
          <a:off x="17092083" y="0"/>
          <a:ext cx="0" cy="5757526"/>
        </a:xfrm>
        <a:prstGeom prst="rect">
          <a:avLst/>
        </a:prstGeom>
      </xdr:spPr>
    </xdr:pic>
    <xdr:clientData/>
  </xdr:twoCellAnchor>
  <xdr:twoCellAnchor editAs="oneCell">
    <xdr:from>
      <xdr:col>19</xdr:col>
      <xdr:colOff>154517</xdr:colOff>
      <xdr:row>4</xdr:row>
      <xdr:rowOff>21166</xdr:rowOff>
    </xdr:from>
    <xdr:to>
      <xdr:col>20</xdr:col>
      <xdr:colOff>203526</xdr:colOff>
      <xdr:row>5</xdr:row>
      <xdr:rowOff>199166</xdr:rowOff>
    </xdr:to>
    <xdr:pic>
      <xdr:nvPicPr>
        <xdr:cNvPr id="13" name="Imagen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14264217" y="1329266"/>
          <a:ext cx="760209" cy="432000"/>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381000</xdr:colOff>
          <xdr:row>40</xdr:row>
          <xdr:rowOff>504825</xdr:rowOff>
        </xdr:from>
        <xdr:to>
          <xdr:col>4</xdr:col>
          <xdr:colOff>2343150</xdr:colOff>
          <xdr:row>41</xdr:row>
          <xdr:rowOff>295275</xdr:rowOff>
        </xdr:to>
        <xdr:sp macro="" textlink="">
          <xdr:nvSpPr>
            <xdr:cNvPr id="3115" name="ComboBox21" hidden="1">
              <a:extLst>
                <a:ext uri="{63B3BB69-23CF-44E3-9099-C40C66FF867C}">
                  <a14:compatExt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42</xdr:row>
          <xdr:rowOff>9525</xdr:rowOff>
        </xdr:from>
        <xdr:to>
          <xdr:col>4</xdr:col>
          <xdr:colOff>2343150</xdr:colOff>
          <xdr:row>42</xdr:row>
          <xdr:rowOff>314325</xdr:rowOff>
        </xdr:to>
        <xdr:sp macro="" textlink="">
          <xdr:nvSpPr>
            <xdr:cNvPr id="3116" name="ComboBox22" hidden="1">
              <a:extLst>
                <a:ext uri="{63B3BB69-23CF-44E3-9099-C40C66FF867C}">
                  <a14:compatExt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43</xdr:row>
          <xdr:rowOff>9525</xdr:rowOff>
        </xdr:from>
        <xdr:to>
          <xdr:col>4</xdr:col>
          <xdr:colOff>2343150</xdr:colOff>
          <xdr:row>44</xdr:row>
          <xdr:rowOff>0</xdr:rowOff>
        </xdr:to>
        <xdr:sp macro="" textlink="">
          <xdr:nvSpPr>
            <xdr:cNvPr id="3117" name="ComboBox23" hidden="1">
              <a:extLst>
                <a:ext uri="{63B3BB69-23CF-44E3-9099-C40C66FF867C}">
                  <a14:compatExt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43</xdr:row>
          <xdr:rowOff>304800</xdr:rowOff>
        </xdr:from>
        <xdr:to>
          <xdr:col>4</xdr:col>
          <xdr:colOff>2343150</xdr:colOff>
          <xdr:row>44</xdr:row>
          <xdr:rowOff>295275</xdr:rowOff>
        </xdr:to>
        <xdr:sp macro="" textlink="">
          <xdr:nvSpPr>
            <xdr:cNvPr id="3118" name="ComboBox24"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44</xdr:row>
          <xdr:rowOff>314325</xdr:rowOff>
        </xdr:from>
        <xdr:to>
          <xdr:col>4</xdr:col>
          <xdr:colOff>2343150</xdr:colOff>
          <xdr:row>45</xdr:row>
          <xdr:rowOff>304800</xdr:rowOff>
        </xdr:to>
        <xdr:sp macro="" textlink="">
          <xdr:nvSpPr>
            <xdr:cNvPr id="3119" name="ComboBox25" hidden="1">
              <a:extLst>
                <a:ext uri="{63B3BB69-23CF-44E3-9099-C40C66FF867C}">
                  <a14:compatExt spid="_x0000_s3119"/>
                </a:ext>
                <a:ext uri="{FF2B5EF4-FFF2-40B4-BE49-F238E27FC236}">
                  <a16:creationId xmlns:a16="http://schemas.microsoft.com/office/drawing/2014/main" id="{00000000-0008-0000-0200-00002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46</xdr:row>
          <xdr:rowOff>9525</xdr:rowOff>
        </xdr:from>
        <xdr:to>
          <xdr:col>4</xdr:col>
          <xdr:colOff>2343150</xdr:colOff>
          <xdr:row>47</xdr:row>
          <xdr:rowOff>0</xdr:rowOff>
        </xdr:to>
        <xdr:sp macro="" textlink="">
          <xdr:nvSpPr>
            <xdr:cNvPr id="3120" name="ComboBox26" hidden="1">
              <a:extLst>
                <a:ext uri="{63B3BB69-23CF-44E3-9099-C40C66FF867C}">
                  <a14:compatExt spid="_x0000_s3120"/>
                </a:ext>
                <a:ext uri="{FF2B5EF4-FFF2-40B4-BE49-F238E27FC236}">
                  <a16:creationId xmlns:a16="http://schemas.microsoft.com/office/drawing/2014/main" id="{00000000-0008-0000-0200-00003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46</xdr:row>
          <xdr:rowOff>314325</xdr:rowOff>
        </xdr:from>
        <xdr:to>
          <xdr:col>4</xdr:col>
          <xdr:colOff>2343150</xdr:colOff>
          <xdr:row>47</xdr:row>
          <xdr:rowOff>304800</xdr:rowOff>
        </xdr:to>
        <xdr:sp macro="" textlink="">
          <xdr:nvSpPr>
            <xdr:cNvPr id="3121" name="ComboBox27" hidden="1">
              <a:extLst>
                <a:ext uri="{63B3BB69-23CF-44E3-9099-C40C66FF867C}">
                  <a14:compatExt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48</xdr:row>
          <xdr:rowOff>9525</xdr:rowOff>
        </xdr:from>
        <xdr:to>
          <xdr:col>4</xdr:col>
          <xdr:colOff>2343150</xdr:colOff>
          <xdr:row>49</xdr:row>
          <xdr:rowOff>0</xdr:rowOff>
        </xdr:to>
        <xdr:sp macro="" textlink="">
          <xdr:nvSpPr>
            <xdr:cNvPr id="3122" name="ComboBox28" hidden="1">
              <a:extLst>
                <a:ext uri="{63B3BB69-23CF-44E3-9099-C40C66FF867C}">
                  <a14:compatExt spid="_x0000_s3122"/>
                </a:ext>
                <a:ext uri="{FF2B5EF4-FFF2-40B4-BE49-F238E27FC236}">
                  <a16:creationId xmlns:a16="http://schemas.microsoft.com/office/drawing/2014/main" id="{00000000-0008-0000-0200-00003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49</xdr:row>
          <xdr:rowOff>9525</xdr:rowOff>
        </xdr:from>
        <xdr:to>
          <xdr:col>4</xdr:col>
          <xdr:colOff>2343150</xdr:colOff>
          <xdr:row>50</xdr:row>
          <xdr:rowOff>0</xdr:rowOff>
        </xdr:to>
        <xdr:sp macro="" textlink="">
          <xdr:nvSpPr>
            <xdr:cNvPr id="3123" name="ComboBox29"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381000</xdr:colOff>
          <xdr:row>50</xdr:row>
          <xdr:rowOff>9525</xdr:rowOff>
        </xdr:from>
        <xdr:to>
          <xdr:col>4</xdr:col>
          <xdr:colOff>2343150</xdr:colOff>
          <xdr:row>51</xdr:row>
          <xdr:rowOff>0</xdr:rowOff>
        </xdr:to>
        <xdr:sp macro="" textlink="">
          <xdr:nvSpPr>
            <xdr:cNvPr id="3124" name="ComboBox30"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368300</xdr:colOff>
      <xdr:row>4</xdr:row>
      <xdr:rowOff>38100</xdr:rowOff>
    </xdr:from>
    <xdr:to>
      <xdr:col>4</xdr:col>
      <xdr:colOff>483088</xdr:colOff>
      <xdr:row>5</xdr:row>
      <xdr:rowOff>148367</xdr:rowOff>
    </xdr:to>
    <xdr:pic>
      <xdr:nvPicPr>
        <xdr:cNvPr id="48" name="Imagen 47">
          <a:hlinkClick xmlns:r="http://schemas.openxmlformats.org/officeDocument/2006/relationships" r:id="rId12"/>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13" cstate="email">
          <a:extLst>
            <a:ext uri="{BEBA8EAE-BF5A-486C-A8C5-ECC9F3942E4B}">
              <a14:imgProps xmlns:a14="http://schemas.microsoft.com/office/drawing/2010/main">
                <a14:imgLayer r:embed="rId14">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3797300" y="228600"/>
          <a:ext cx="508488" cy="364267"/>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23</xdr:col>
      <xdr:colOff>457200</xdr:colOff>
      <xdr:row>17</xdr:row>
      <xdr:rowOff>165100</xdr:rowOff>
    </xdr:from>
    <xdr:to>
      <xdr:col>25</xdr:col>
      <xdr:colOff>190500</xdr:colOff>
      <xdr:row>22</xdr:row>
      <xdr:rowOff>19282</xdr:rowOff>
    </xdr:to>
    <xdr:grpSp>
      <xdr:nvGrpSpPr>
        <xdr:cNvPr id="55" name="Grupo 54">
          <a:extLst>
            <a:ext uri="{FF2B5EF4-FFF2-40B4-BE49-F238E27FC236}">
              <a16:creationId xmlns:a16="http://schemas.microsoft.com/office/drawing/2014/main" id="{00000000-0008-0000-0200-000037000000}"/>
            </a:ext>
          </a:extLst>
        </xdr:cNvPr>
        <xdr:cNvGrpSpPr/>
      </xdr:nvGrpSpPr>
      <xdr:grpSpPr>
        <a:xfrm>
          <a:off x="17030700" y="5626100"/>
          <a:ext cx="774700" cy="1060682"/>
          <a:chOff x="19913600" y="4267200"/>
          <a:chExt cx="774700" cy="1060682"/>
        </a:xfrm>
      </xdr:grpSpPr>
      <xdr:pic>
        <xdr:nvPicPr>
          <xdr:cNvPr id="56" name="Imagen 55">
            <a:extLst>
              <a:ext uri="{FF2B5EF4-FFF2-40B4-BE49-F238E27FC236}">
                <a16:creationId xmlns:a16="http://schemas.microsoft.com/office/drawing/2014/main" id="{00000000-0008-0000-0200-000038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57" name="Picture 2">
            <a:extLst>
              <a:ext uri="{FF2B5EF4-FFF2-40B4-BE49-F238E27FC236}">
                <a16:creationId xmlns:a16="http://schemas.microsoft.com/office/drawing/2014/main" id="{00000000-0008-0000-0200-000039000000}"/>
              </a:ext>
            </a:extLst>
          </xdr:cNvPr>
          <xdr:cNvPicPr>
            <a:picLocks noChangeAspect="1" noChangeArrowheads="1"/>
          </xdr:cNvPicPr>
        </xdr:nvPicPr>
        <xdr:blipFill>
          <a:blip xmlns:r="http://schemas.openxmlformats.org/officeDocument/2006/relationships" r:embed="rId16" cstate="print">
            <a:extLst>
              <a:ext uri="{BEBA8EAE-BF5A-486C-A8C5-ECC9F3942E4B}">
                <a14:imgProps xmlns:a14="http://schemas.microsoft.com/office/drawing/2010/main">
                  <a14:imgLayer r:embed="rId17">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mc:AlternateContent xmlns:mc="http://schemas.openxmlformats.org/markup-compatibility/2006">
    <mc:Choice xmlns:a14="http://schemas.microsoft.com/office/drawing/2010/main" Requires="a14">
      <xdr:twoCellAnchor>
        <xdr:from>
          <xdr:col>23</xdr:col>
          <xdr:colOff>152400</xdr:colOff>
          <xdr:row>8</xdr:row>
          <xdr:rowOff>180975</xdr:rowOff>
        </xdr:from>
        <xdr:to>
          <xdr:col>25</xdr:col>
          <xdr:colOff>342900</xdr:colOff>
          <xdr:row>10</xdr:row>
          <xdr:rowOff>161925</xdr:rowOff>
        </xdr:to>
        <xdr:sp macro="" textlink="">
          <xdr:nvSpPr>
            <xdr:cNvPr id="3125" name="Button 53"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xdr:twoCellAnchor editAs="oneCell">
    <xdr:from>
      <xdr:col>24</xdr:col>
      <xdr:colOff>63500</xdr:colOff>
      <xdr:row>23</xdr:row>
      <xdr:rowOff>50800</xdr:rowOff>
    </xdr:from>
    <xdr:to>
      <xdr:col>25</xdr:col>
      <xdr:colOff>51288</xdr:colOff>
      <xdr:row>23</xdr:row>
      <xdr:rowOff>415067</xdr:rowOff>
    </xdr:to>
    <xdr:pic>
      <xdr:nvPicPr>
        <xdr:cNvPr id="59" name="Imagen 58">
          <a:extLst>
            <a:ext uri="{FF2B5EF4-FFF2-40B4-BE49-F238E27FC236}">
              <a16:creationId xmlns:a16="http://schemas.microsoft.com/office/drawing/2014/main" id="{00000000-0008-0000-0200-00003B000000}"/>
            </a:ext>
          </a:extLst>
        </xdr:cNvPr>
        <xdr:cNvPicPr>
          <a:picLocks noChangeAspect="1"/>
        </xdr:cNvPicPr>
      </xdr:nvPicPr>
      <xdr:blipFill>
        <a:blip xmlns:r="http://schemas.openxmlformats.org/officeDocument/2006/relationships" r:embed="rId13" cstate="email">
          <a:extLst>
            <a:ext uri="{BEBA8EAE-BF5A-486C-A8C5-ECC9F3942E4B}">
              <a14:imgProps xmlns:a14="http://schemas.microsoft.com/office/drawing/2010/main">
                <a14:imgLayer r:embed="rId14">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7157700" y="63754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7</xdr:col>
      <xdr:colOff>426946</xdr:colOff>
      <xdr:row>40</xdr:row>
      <xdr:rowOff>257736</xdr:rowOff>
    </xdr:from>
    <xdr:to>
      <xdr:col>7</xdr:col>
      <xdr:colOff>641908</xdr:colOff>
      <xdr:row>40</xdr:row>
      <xdr:rowOff>449971</xdr:rowOff>
    </xdr:to>
    <xdr:pic>
      <xdr:nvPicPr>
        <xdr:cNvPr id="61" name="8 Imagen" descr="D:\Documents and Settings\enotario\Configuración local\Temp\Temporary Internet Files\Content.IE5\QQXMQY3R\MC900442072[1].wmf">
          <a:hlinkClick xmlns:r="http://schemas.openxmlformats.org/officeDocument/2006/relationships" r:id="rId18"/>
          <a:extLst>
            <a:ext uri="{FF2B5EF4-FFF2-40B4-BE49-F238E27FC236}">
              <a16:creationId xmlns:a16="http://schemas.microsoft.com/office/drawing/2014/main" id="{00000000-0008-0000-0200-00003D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7923121" y="12640236"/>
          <a:ext cx="214962" cy="192235"/>
        </a:xfrm>
        <a:prstGeom prst="rect">
          <a:avLst/>
        </a:prstGeom>
        <a:noFill/>
        <a:effectLst>
          <a:glow>
            <a:schemeClr val="accent1">
              <a:alpha val="40000"/>
            </a:schemeClr>
          </a:glow>
        </a:effectLst>
      </xdr:spPr>
    </xdr:pic>
    <xdr:clientData/>
  </xdr:twoCellAnchor>
  <xdr:twoCellAnchor>
    <xdr:from>
      <xdr:col>8</xdr:col>
      <xdr:colOff>266700</xdr:colOff>
      <xdr:row>40</xdr:row>
      <xdr:rowOff>267261</xdr:rowOff>
    </xdr:from>
    <xdr:to>
      <xdr:col>8</xdr:col>
      <xdr:colOff>481662</xdr:colOff>
      <xdr:row>40</xdr:row>
      <xdr:rowOff>449971</xdr:rowOff>
    </xdr:to>
    <xdr:pic>
      <xdr:nvPicPr>
        <xdr:cNvPr id="62" name="9 Imagen" descr="D:\Documents and Settings\enotario\Configuración local\Temp\Temporary Internet Files\Content.IE5\QQXMQY3R\MC900442072[1].wmf">
          <a:hlinkClick xmlns:r="http://schemas.openxmlformats.org/officeDocument/2006/relationships" r:id="rId19"/>
          <a:extLst>
            <a:ext uri="{FF2B5EF4-FFF2-40B4-BE49-F238E27FC236}">
              <a16:creationId xmlns:a16="http://schemas.microsoft.com/office/drawing/2014/main" id="{00000000-0008-0000-0200-00003E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8810625" y="12649761"/>
          <a:ext cx="214962" cy="182710"/>
        </a:xfrm>
        <a:prstGeom prst="rect">
          <a:avLst/>
        </a:prstGeom>
        <a:noFill/>
        <a:effectLst>
          <a:glow>
            <a:schemeClr val="accent1">
              <a:alpha val="40000"/>
            </a:schemeClr>
          </a:glow>
        </a:effectLst>
      </xdr:spPr>
    </xdr:pic>
    <xdr:clientData/>
  </xdr:twoCellAnchor>
  <xdr:twoCellAnchor>
    <xdr:from>
      <xdr:col>6</xdr:col>
      <xdr:colOff>268941</xdr:colOff>
      <xdr:row>40</xdr:row>
      <xdr:rowOff>257736</xdr:rowOff>
    </xdr:from>
    <xdr:to>
      <xdr:col>6</xdr:col>
      <xdr:colOff>483903</xdr:colOff>
      <xdr:row>40</xdr:row>
      <xdr:rowOff>449971</xdr:rowOff>
    </xdr:to>
    <xdr:pic>
      <xdr:nvPicPr>
        <xdr:cNvPr id="63" name="8 Imagen" descr="D:\Documents and Settings\enotario\Configuración local\Temp\Temporary Internet Files\Content.IE5\QQXMQY3R\MC900442072[1].wmf">
          <a:hlinkClick xmlns:r="http://schemas.openxmlformats.org/officeDocument/2006/relationships" r:id="rId20"/>
          <a:extLst>
            <a:ext uri="{FF2B5EF4-FFF2-40B4-BE49-F238E27FC236}">
              <a16:creationId xmlns:a16="http://schemas.microsoft.com/office/drawing/2014/main" id="{00000000-0008-0000-0200-00003F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lum bright="2000" contrast="33000"/>
        </a:blip>
        <a:srcRect/>
        <a:stretch>
          <a:fillRect/>
        </a:stretch>
      </xdr:blipFill>
      <xdr:spPr bwMode="auto">
        <a:xfrm>
          <a:off x="7069791" y="12640236"/>
          <a:ext cx="214962" cy="192235"/>
        </a:xfrm>
        <a:prstGeom prst="rect">
          <a:avLst/>
        </a:prstGeom>
        <a:noFill/>
        <a:effectLst>
          <a:glow>
            <a:schemeClr val="accent1">
              <a:alpha val="40000"/>
            </a:schemeClr>
          </a:glow>
        </a:effectLst>
      </xdr:spPr>
    </xdr:pic>
    <xdr:clientData/>
  </xdr:twoCellAnchor>
  <xdr:twoCellAnchor>
    <xdr:from>
      <xdr:col>0</xdr:col>
      <xdr:colOff>203200</xdr:colOff>
      <xdr:row>16</xdr:row>
      <xdr:rowOff>114300</xdr:rowOff>
    </xdr:from>
    <xdr:to>
      <xdr:col>0</xdr:col>
      <xdr:colOff>2173875</xdr:colOff>
      <xdr:row>18</xdr:row>
      <xdr:rowOff>228600</xdr:rowOff>
    </xdr:to>
    <xdr:pic>
      <xdr:nvPicPr>
        <xdr:cNvPr id="66" name="Imagen 65">
          <a:extLst>
            <a:ext uri="{FF2B5EF4-FFF2-40B4-BE49-F238E27FC236}">
              <a16:creationId xmlns:a16="http://schemas.microsoft.com/office/drawing/2014/main" id="{00000000-0008-0000-0200-000042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03200" y="5194300"/>
          <a:ext cx="1970675" cy="685800"/>
        </a:xfrm>
        <a:prstGeom prst="rect">
          <a:avLst/>
        </a:prstGeom>
      </xdr:spPr>
    </xdr:pic>
    <xdr:clientData/>
  </xdr:twoCellAnchor>
  <xdr:twoCellAnchor editAs="oneCell">
    <xdr:from>
      <xdr:col>17</xdr:col>
      <xdr:colOff>25400</xdr:colOff>
      <xdr:row>2</xdr:row>
      <xdr:rowOff>63500</xdr:rowOff>
    </xdr:from>
    <xdr:to>
      <xdr:col>20</xdr:col>
      <xdr:colOff>38100</xdr:colOff>
      <xdr:row>2</xdr:row>
      <xdr:rowOff>585017</xdr:rowOff>
    </xdr:to>
    <xdr:pic>
      <xdr:nvPicPr>
        <xdr:cNvPr id="58" name="Imagen 57">
          <a:extLst>
            <a:ext uri="{FF2B5EF4-FFF2-40B4-BE49-F238E27FC236}">
              <a16:creationId xmlns:a16="http://schemas.microsoft.com/office/drawing/2014/main" id="{00000000-0008-0000-0200-00003A000000}"/>
            </a:ext>
          </a:extLst>
        </xdr:cNvPr>
        <xdr:cNvPicPr>
          <a:picLocks noChangeAspect="1"/>
        </xdr:cNvPicPr>
      </xdr:nvPicPr>
      <xdr:blipFill>
        <a:blip xmlns:r="http://schemas.openxmlformats.org/officeDocument/2006/relationships" r:embed="rId22" cstate="print">
          <a:biLevel thresh="25000"/>
          <a:extLst>
            <a:ext uri="{28A0092B-C50C-407E-A947-70E740481C1C}">
              <a14:useLocalDpi xmlns:a14="http://schemas.microsoft.com/office/drawing/2010/main" val="0"/>
            </a:ext>
          </a:extLst>
        </a:blip>
        <a:stretch>
          <a:fillRect/>
        </a:stretch>
      </xdr:blipFill>
      <xdr:spPr>
        <a:xfrm>
          <a:off x="13360400" y="546100"/>
          <a:ext cx="1498600" cy="5215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1538816</xdr:colOff>
      <xdr:row>5</xdr:row>
      <xdr:rowOff>0</xdr:rowOff>
    </xdr:from>
    <xdr:to>
      <xdr:col>12</xdr:col>
      <xdr:colOff>5676</xdr:colOff>
      <xdr:row>5</xdr:row>
      <xdr:rowOff>150665</xdr:rowOff>
    </xdr:to>
    <xdr:pic>
      <xdr:nvPicPr>
        <xdr:cNvPr id="154" name="153 Imagen" descr="D:\Documents and Settings\enotario\Configuración local\Temp\Temporary Internet Files\Content.IE5\QQXMQY3R\MC900442072[1].wmf">
          <a:extLst>
            <a:ext uri="{FF2B5EF4-FFF2-40B4-BE49-F238E27FC236}">
              <a16:creationId xmlns:a16="http://schemas.microsoft.com/office/drawing/2014/main" id="{00000000-0008-0000-0300-00009A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5359591" y="3587750"/>
          <a:ext cx="214962" cy="150665"/>
        </a:xfrm>
        <a:prstGeom prst="rect">
          <a:avLst/>
        </a:prstGeom>
        <a:noFill/>
        <a:effectLst>
          <a:glow>
            <a:schemeClr val="accent1">
              <a:alpha val="40000"/>
            </a:schemeClr>
          </a:glow>
        </a:effectLst>
      </xdr:spPr>
    </xdr:pic>
    <xdr:clientData/>
  </xdr:twoCellAnchor>
  <xdr:twoCellAnchor editAs="oneCell">
    <xdr:from>
      <xdr:col>11</xdr:col>
      <xdr:colOff>1516592</xdr:colOff>
      <xdr:row>5</xdr:row>
      <xdr:rowOff>0</xdr:rowOff>
    </xdr:from>
    <xdr:to>
      <xdr:col>12</xdr:col>
      <xdr:colOff>10728</xdr:colOff>
      <xdr:row>5</xdr:row>
      <xdr:rowOff>150665</xdr:rowOff>
    </xdr:to>
    <xdr:pic>
      <xdr:nvPicPr>
        <xdr:cNvPr id="155" name="154 Imagen" descr="D:\Documents and Settings\enotario\Configuración local\Temp\Temporary Internet Files\Content.IE5\QQXMQY3R\MC900442072[1].wmf">
          <a:extLst>
            <a:ext uri="{FF2B5EF4-FFF2-40B4-BE49-F238E27FC236}">
              <a16:creationId xmlns:a16="http://schemas.microsoft.com/office/drawing/2014/main" id="{00000000-0008-0000-0300-00009B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5337367" y="4509559"/>
          <a:ext cx="214962" cy="150665"/>
        </a:xfrm>
        <a:prstGeom prst="rect">
          <a:avLst/>
        </a:prstGeom>
        <a:noFill/>
        <a:effectLst>
          <a:glow>
            <a:schemeClr val="accent1">
              <a:alpha val="40000"/>
            </a:schemeClr>
          </a:glow>
        </a:effectLst>
      </xdr:spPr>
    </xdr:pic>
    <xdr:clientData/>
  </xdr:twoCellAnchor>
  <xdr:twoCellAnchor editAs="oneCell">
    <xdr:from>
      <xdr:col>5</xdr:col>
      <xdr:colOff>796924</xdr:colOff>
      <xdr:row>5</xdr:row>
      <xdr:rowOff>0</xdr:rowOff>
    </xdr:from>
    <xdr:to>
      <xdr:col>5</xdr:col>
      <xdr:colOff>802336</xdr:colOff>
      <xdr:row>5</xdr:row>
      <xdr:rowOff>150665</xdr:rowOff>
    </xdr:to>
    <xdr:pic>
      <xdr:nvPicPr>
        <xdr:cNvPr id="156" name="155 Imagen" descr="D:\Documents and Settings\enotario\Configuración local\Temp\Temporary Internet Files\Content.IE5\QQXMQY3R\MC900442072[1].wmf">
          <a:extLst>
            <a:ext uri="{FF2B5EF4-FFF2-40B4-BE49-F238E27FC236}">
              <a16:creationId xmlns:a16="http://schemas.microsoft.com/office/drawing/2014/main" id="{00000000-0008-0000-0300-00009C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6083299" y="4370916"/>
          <a:ext cx="214962" cy="150665"/>
        </a:xfrm>
        <a:prstGeom prst="rect">
          <a:avLst/>
        </a:prstGeom>
        <a:noFill/>
        <a:effectLst>
          <a:glow>
            <a:schemeClr val="accent1">
              <a:alpha val="40000"/>
            </a:schemeClr>
          </a:glow>
        </a:effectLst>
      </xdr:spPr>
    </xdr:pic>
    <xdr:clientData/>
  </xdr:twoCellAnchor>
  <xdr:twoCellAnchor editAs="oneCell">
    <xdr:from>
      <xdr:col>7</xdr:col>
      <xdr:colOff>1225631</xdr:colOff>
      <xdr:row>5</xdr:row>
      <xdr:rowOff>0</xdr:rowOff>
    </xdr:from>
    <xdr:to>
      <xdr:col>7</xdr:col>
      <xdr:colOff>1231043</xdr:colOff>
      <xdr:row>5</xdr:row>
      <xdr:rowOff>150665</xdr:rowOff>
    </xdr:to>
    <xdr:pic>
      <xdr:nvPicPr>
        <xdr:cNvPr id="157" name="156 Imagen" descr="D:\Documents and Settings\enotario\Configuración local\Temp\Temporary Internet Files\Content.IE5\QQXMQY3R\MC900442072[1].wmf">
          <a:extLst>
            <a:ext uri="{FF2B5EF4-FFF2-40B4-BE49-F238E27FC236}">
              <a16:creationId xmlns:a16="http://schemas.microsoft.com/office/drawing/2014/main" id="{00000000-0008-0000-0300-00009D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9102806" y="4360333"/>
          <a:ext cx="214962" cy="150665"/>
        </a:xfrm>
        <a:prstGeom prst="rect">
          <a:avLst/>
        </a:prstGeom>
        <a:noFill/>
        <a:effectLst>
          <a:glow>
            <a:schemeClr val="accent1">
              <a:alpha val="40000"/>
            </a:schemeClr>
          </a:glow>
        </a:effectLst>
      </xdr:spPr>
    </xdr:pic>
    <xdr:clientData/>
  </xdr:twoCellAnchor>
  <xdr:twoCellAnchor editAs="oneCell">
    <xdr:from>
      <xdr:col>9</xdr:col>
      <xdr:colOff>1286934</xdr:colOff>
      <xdr:row>5</xdr:row>
      <xdr:rowOff>0</xdr:rowOff>
    </xdr:from>
    <xdr:to>
      <xdr:col>9</xdr:col>
      <xdr:colOff>1291047</xdr:colOff>
      <xdr:row>5</xdr:row>
      <xdr:rowOff>150665</xdr:rowOff>
    </xdr:to>
    <xdr:pic>
      <xdr:nvPicPr>
        <xdr:cNvPr id="158" name="157 Imagen" descr="D:\Documents and Settings\enotario\Configuración local\Temp\Temporary Internet Files\Content.IE5\QQXMQY3R\MC900442072[1].wmf">
          <a:extLst>
            <a:ext uri="{FF2B5EF4-FFF2-40B4-BE49-F238E27FC236}">
              <a16:creationId xmlns:a16="http://schemas.microsoft.com/office/drawing/2014/main" id="{00000000-0008-0000-0300-00009E000000}"/>
            </a:ext>
          </a:extLst>
        </xdr:cNvPr>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lum bright="2000" contrast="33000"/>
        </a:blip>
        <a:srcRect/>
        <a:stretch>
          <a:fillRect/>
        </a:stretch>
      </xdr:blipFill>
      <xdr:spPr bwMode="auto">
        <a:xfrm>
          <a:off x="12202584" y="4370917"/>
          <a:ext cx="214962" cy="150665"/>
        </a:xfrm>
        <a:prstGeom prst="rect">
          <a:avLst/>
        </a:prstGeom>
        <a:noFill/>
        <a:effectLst>
          <a:glow>
            <a:schemeClr val="accent1">
              <a:alpha val="40000"/>
            </a:schemeClr>
          </a:glow>
        </a:effectLst>
      </xdr:spPr>
    </xdr:pic>
    <xdr:clientData/>
  </xdr:twoCellAnchor>
  <xdr:twoCellAnchor editAs="oneCell">
    <xdr:from>
      <xdr:col>11</xdr:col>
      <xdr:colOff>784224</xdr:colOff>
      <xdr:row>5</xdr:row>
      <xdr:rowOff>0</xdr:rowOff>
    </xdr:from>
    <xdr:to>
      <xdr:col>11</xdr:col>
      <xdr:colOff>784224</xdr:colOff>
      <xdr:row>6</xdr:row>
      <xdr:rowOff>136877</xdr:rowOff>
    </xdr:to>
    <xdr:pic>
      <xdr:nvPicPr>
        <xdr:cNvPr id="165" name="Picture 2">
          <a:extLst>
            <a:ext uri="{FF2B5EF4-FFF2-40B4-BE49-F238E27FC236}">
              <a16:creationId xmlns:a16="http://schemas.microsoft.com/office/drawing/2014/main" id="{00000000-0008-0000-0300-0000A500000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14604999" y="19976041"/>
          <a:ext cx="352425" cy="386908"/>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oneCellAnchor>
    <xdr:from>
      <xdr:col>3</xdr:col>
      <xdr:colOff>2405063</xdr:colOff>
      <xdr:row>12</xdr:row>
      <xdr:rowOff>47624</xdr:rowOff>
    </xdr:from>
    <xdr:ext cx="303675" cy="244928"/>
    <xdr:pic>
      <xdr:nvPicPr>
        <xdr:cNvPr id="249" name="8 Imagen" descr="D:\Documents and Settings\enotario\Configuración local\Temp\Temporary Internet Files\Content.IE5\QQXMQY3R\MC900442072[1].wmf">
          <a:hlinkClick xmlns:r="http://schemas.openxmlformats.org/officeDocument/2006/relationships" r:id="rId4"/>
          <a:extLst>
            <a:ext uri="{FF2B5EF4-FFF2-40B4-BE49-F238E27FC236}">
              <a16:creationId xmlns:a16="http://schemas.microsoft.com/office/drawing/2014/main" id="{00000000-0008-0000-0300-0000F9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024563" y="3063874"/>
          <a:ext cx="303675" cy="244928"/>
        </a:xfrm>
        <a:prstGeom prst="rect">
          <a:avLst/>
        </a:prstGeom>
        <a:noFill/>
        <a:ln w="9525">
          <a:noFill/>
          <a:miter lim="800000"/>
          <a:headEnd/>
          <a:tailEnd/>
        </a:ln>
      </xdr:spPr>
    </xdr:pic>
    <xdr:clientData/>
  </xdr:oneCellAnchor>
  <xdr:twoCellAnchor editAs="oneCell">
    <xdr:from>
      <xdr:col>9</xdr:col>
      <xdr:colOff>1058068</xdr:colOff>
      <xdr:row>17</xdr:row>
      <xdr:rowOff>127789</xdr:rowOff>
    </xdr:from>
    <xdr:to>
      <xdr:col>11</xdr:col>
      <xdr:colOff>757845</xdr:colOff>
      <xdr:row>28</xdr:row>
      <xdr:rowOff>442118</xdr:rowOff>
    </xdr:to>
    <xdr:pic>
      <xdr:nvPicPr>
        <xdr:cNvPr id="3" name="2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5" cstate="email">
          <a:extLst>
            <a:ext uri="{BEBA8EAE-BF5A-486C-A8C5-ECC9F3942E4B}">
              <a14:imgProps xmlns:a14="http://schemas.microsoft.com/office/drawing/2010/main">
                <a14:imgLayer r:embed="rId6">
                  <a14:imgEffect>
                    <a14:backgroundRemoval t="4439" b="92689" l="7670" r="94690">
                      <a14:foregroundMark x1="65782" y1="16971" x2="65782" y2="16971"/>
                      <a14:foregroundMark x1="75221" y1="14621" x2="75221" y2="14621"/>
                      <a14:foregroundMark x1="74926" y1="42298" x2="74926" y2="42298"/>
                      <a14:foregroundMark x1="76401" y1="80940" x2="76401" y2="80940"/>
                      <a14:foregroundMark x1="83186" y1="81462" x2="83186" y2="81462"/>
                      <a14:foregroundMark x1="19174" y1="83551" x2="19174" y2="83551"/>
                      <a14:foregroundMark x1="14454" y1="39948" x2="14454" y2="39948"/>
                      <a14:foregroundMark x1="12684" y1="35770" x2="12684" y2="35770"/>
                      <a14:foregroundMark x1="64307" y1="50131" x2="64307" y2="50131"/>
                      <a14:foregroundMark x1="68142" y1="21932" x2="68142" y2="21932"/>
                      <a14:foregroundMark x1="61357" y1="23760" x2="61357" y2="23760"/>
                      <a14:foregroundMark x1="79056" y1="22715" x2="79056" y2="22715"/>
                      <a14:foregroundMark x1="82596" y1="13577" x2="82596" y2="13577"/>
                      <a14:foregroundMark x1="64602" y1="10705" x2="64602" y2="10705"/>
                      <a14:foregroundMark x1="66077" y1="15927" x2="66077" y2="15927"/>
                      <a14:foregroundMark x1="66667" y1="18538" x2="66667" y2="18538"/>
                      <a14:foregroundMark x1="65782" y1="19060" x2="65782" y2="19060"/>
                      <a14:foregroundMark x1="64307" y1="20627" x2="64307" y2="20627"/>
                      <a14:foregroundMark x1="61947" y1="24543" x2="61947" y2="24543"/>
                      <a14:foregroundMark x1="71386" y1="23238" x2="71386" y2="23238"/>
                      <a14:foregroundMark x1="67257" y1="28721" x2="67257" y2="28721"/>
                      <a14:foregroundMark x1="71976" y1="39687" x2="71976" y2="39687"/>
                      <a14:foregroundMark x1="72861" y1="39426" x2="72861" y2="39426"/>
                      <a14:foregroundMark x1="59882" y1="34204" x2="59882" y2="34204"/>
                      <a14:foregroundMark x1="57817" y1="26893" x2="57817" y2="26893"/>
                      <a14:foregroundMark x1="55457" y1="26632" x2="55457" y2="26632"/>
                      <a14:foregroundMark x1="53687" y1="25326" x2="53687" y2="25326"/>
                      <a14:foregroundMark x1="53687" y1="23760" x2="53687" y2="23760"/>
                      <a14:foregroundMark x1="56932" y1="12794" x2="56932" y2="12794"/>
                      <a14:foregroundMark x1="57522" y1="10705" x2="57522" y2="10705"/>
                      <a14:foregroundMark x1="58407" y1="8355" x2="58407" y2="8355"/>
                      <a14:foregroundMark x1="62242" y1="6266" x2="62242" y2="6266"/>
                      <a14:foregroundMark x1="95575" y1="26371" x2="95575" y2="26371"/>
                      <a14:foregroundMark x1="87611" y1="78068" x2="87611" y2="78068"/>
                      <a14:foregroundMark x1="87021" y1="78329" x2="87021" y2="78329"/>
                      <a14:foregroundMark x1="91445" y1="78329" x2="91445" y2="78329"/>
                      <a14:foregroundMark x1="91445" y1="79896" x2="91445" y2="79896"/>
                      <a14:foregroundMark x1="67847" y1="84334" x2="67847" y2="84334"/>
                      <a14:foregroundMark x1="8260" y1="43342" x2="8260" y2="43342"/>
                      <a14:foregroundMark x1="7670" y1="37076" x2="7670" y2="37076"/>
                      <a14:foregroundMark x1="97050" y1="16449" x2="97050" y2="16449"/>
                      <a14:foregroundMark x1="97345" y1="28198" x2="97345" y2="28198"/>
                      <a14:foregroundMark x1="65782" y1="4439" x2="65782" y2="4439"/>
                      <a14:foregroundMark x1="27434" y1="51958" x2="27434" y2="51958"/>
                      <a14:foregroundMark x1="90560" y1="32898" x2="90560" y2="32898"/>
                      <a14:foregroundMark x1="90265" y1="32637" x2="90265" y2="32637"/>
                      <a14:foregroundMark x1="90560" y1="32898" x2="90560" y2="32898"/>
                      <a14:foregroundMark x1="87021" y1="78068" x2="87021" y2="78068"/>
                      <a14:foregroundMark x1="86431" y1="78068" x2="86431" y2="78068"/>
                      <a14:foregroundMark x1="91150" y1="78329" x2="91150" y2="78329"/>
                      <a14:foregroundMark x1="10029" y1="80418" x2="10029" y2="80418"/>
                      <a14:foregroundMark x1="22714" y1="74413" x2="22714" y2="74413"/>
                      <a14:foregroundMark x1="22714" y1="74674" x2="22714" y2="74674"/>
                      <a14:foregroundMark x1="66077" y1="49608" x2="66077" y2="49608"/>
                      <a14:foregroundMark x1="48673" y1="45953" x2="48673" y2="45953"/>
                      <a14:foregroundMark x1="38938" y1="40992" x2="38938" y2="40992"/>
                      <a14:foregroundMark x1="55162" y1="73368" x2="55162" y2="73368"/>
                      <a14:foregroundMark x1="51917" y1="74151" x2="51917" y2="74151"/>
                      <a14:foregroundMark x1="52507" y1="74151" x2="52507" y2="74151"/>
                      <a14:foregroundMark x1="52507" y1="75196" x2="52507" y2="75196"/>
                      <a14:foregroundMark x1="28024" y1="89295" x2="28024" y2="89295"/>
                      <a14:foregroundMark x1="27139" y1="91123" x2="27139" y2="91123"/>
                      <a14:foregroundMark x1="27139" y1="92167" x2="27139" y2="92167"/>
                      <a14:foregroundMark x1="31858" y1="90601" x2="31858" y2="90601"/>
                      <a14:foregroundMark x1="31268" y1="87990" x2="31268" y2="87990"/>
                      <a14:foregroundMark x1="31858" y1="89295" x2="31858" y2="89295"/>
                      <a14:foregroundMark x1="72271" y1="85901" x2="72271" y2="85901"/>
                      <a14:foregroundMark x1="69912" y1="87206" x2="69912" y2="87206"/>
                      <a14:foregroundMark x1="36283" y1="88512" x2="36283" y2="88512"/>
                      <a14:foregroundMark x1="36283" y1="89556" x2="36283" y2="89556"/>
                      <a14:foregroundMark x1="36578" y1="90078" x2="36578" y2="90078"/>
                      <a14:foregroundMark x1="37168" y1="91123" x2="37168" y2="91123"/>
                      <a14:foregroundMark x1="35398" y1="92167" x2="35398" y2="92167"/>
                      <a14:foregroundMark x1="31563" y1="92167" x2="31563" y2="92167"/>
                      <a14:foregroundMark x1="26844" y1="92689" x2="26844" y2="92689"/>
                      <a14:foregroundMark x1="20649" y1="89034" x2="20649" y2="89034"/>
                      <a14:foregroundMark x1="16224" y1="89034" x2="16224" y2="89034"/>
                      <a14:foregroundMark x1="9735" y1="87990" x2="9735" y2="87990"/>
                      <a14:foregroundMark x1="8555" y1="86684" x2="8555" y2="86684"/>
                      <a14:foregroundMark x1="7670" y1="85901" x2="7670" y2="85901"/>
                      <a14:foregroundMark x1="8850" y1="88251" x2="8850" y2="88251"/>
                      <a14:foregroundMark x1="41003" y1="90339" x2="41003" y2="90339"/>
                      <a14:foregroundMark x1="44543" y1="90078" x2="44543" y2="90078"/>
                      <a14:foregroundMark x1="43658" y1="89556" x2="43658" y2="89556"/>
                      <a14:foregroundMark x1="41298" y1="91123" x2="41298" y2="91123"/>
                      <a14:foregroundMark x1="50442" y1="89295" x2="50442" y2="89295"/>
                      <a14:foregroundMark x1="47198" y1="88512" x2="47198" y2="88512"/>
                      <a14:foregroundMark x1="51917" y1="90078" x2="51917" y2="90078"/>
                      <a14:foregroundMark x1="55457" y1="89817" x2="55457" y2="89817"/>
                      <a14:foregroundMark x1="58702" y1="89034" x2="58702" y2="89034"/>
                      <a14:foregroundMark x1="61652" y1="89034" x2="61652" y2="89034"/>
                      <a14:foregroundMark x1="63717" y1="88251" x2="63717" y2="88251"/>
                      <a14:foregroundMark x1="66962" y1="90862" x2="66962" y2="90862"/>
                      <a14:foregroundMark x1="68437" y1="92167" x2="68437" y2="92167"/>
                      <a14:foregroundMark x1="73451" y1="91906" x2="73451" y2="91906"/>
                      <a14:foregroundMark x1="73451" y1="92428" x2="73451" y2="92428"/>
                      <a14:foregroundMark x1="68437" y1="92689" x2="68437" y2="92689"/>
                      <a14:foregroundMark x1="77876" y1="88512" x2="77876" y2="88512"/>
                      <a14:foregroundMark x1="78761" y1="90339" x2="78761" y2="90339"/>
                      <a14:foregroundMark x1="78761" y1="91384" x2="78761" y2="91384"/>
                      <a14:foregroundMark x1="76991" y1="92689" x2="76991" y2="92689"/>
                      <a14:foregroundMark x1="92330" y1="83812" x2="92330" y2="83812"/>
                      <a14:foregroundMark x1="92625" y1="86423" x2="92625" y2="86423"/>
                      <a14:foregroundMark x1="91740" y1="88251" x2="91740" y2="88251"/>
                      <a14:foregroundMark x1="92330" y1="89295" x2="92330" y2="89295"/>
                      <a14:foregroundMark x1="88201" y1="86945" x2="88201" y2="86945"/>
                      <a14:foregroundMark x1="86726" y1="86945" x2="86726" y2="86945"/>
                      <a14:foregroundMark x1="89086" y1="87990" x2="89086" y2="87990"/>
                      <a14:foregroundMark x1="88496" y1="88512" x2="88496" y2="88512"/>
                      <a14:foregroundMark x1="83186" y1="88512" x2="83186" y2="88512"/>
                      <a14:foregroundMark x1="82891" y1="90862" x2="82891" y2="90862"/>
                      <a14:foregroundMark x1="82891" y1="90339" x2="82891" y2="90339"/>
                      <a14:foregroundMark x1="86431" y1="90339" x2="86431" y2="90339"/>
                      <a14:foregroundMark x1="32153" y1="91906" x2="32153" y2="91906"/>
                      <a14:foregroundMark x1="23599" y1="88512" x2="23599" y2="88512"/>
                      <a14:foregroundMark x1="22714" y1="74674" x2="22714" y2="74674"/>
                      <a14:foregroundMark x1="21534" y1="75718" x2="21534" y2="75718"/>
                      <a14:foregroundMark x1="20649" y1="75979" x2="20649" y2="75979"/>
                      <a14:foregroundMark x1="24189" y1="71802" x2="24189" y2="71802"/>
                      <a14:foregroundMark x1="25664" y1="70235" x2="25664" y2="70235"/>
                      <a14:foregroundMark x1="25369" y1="70757" x2="25369" y2="70757"/>
                      <a14:foregroundMark x1="25074" y1="71540" x2="25074" y2="71540"/>
                      <a14:foregroundMark x1="14454" y1="76501" x2="14454" y2="76501"/>
                      <a14:foregroundMark x1="12979" y1="76240" x2="12979" y2="76240"/>
                      <a14:foregroundMark x1="11504" y1="75718" x2="11504" y2="75718"/>
                      <a14:foregroundMark x1="10324" y1="75196" x2="10324" y2="75196"/>
                      <a14:foregroundMark x1="15634" y1="75979" x2="15634" y2="75979"/>
                      <a14:foregroundMark x1="15339" y1="75457" x2="15339" y2="75457"/>
                      <a14:foregroundMark x1="14749" y1="75196" x2="14749" y2="75196"/>
                      <a14:foregroundMark x1="19469" y1="78068" x2="19469" y2="78068"/>
                      <a14:foregroundMark x1="33923" y1="78068" x2="33923" y2="78068"/>
                      <a14:foregroundMark x1="87611" y1="78329" x2="87611" y2="78329"/>
                      <a14:backgroundMark x1="75221" y1="34204" x2="75221" y2="34204"/>
                      <a14:backgroundMark x1="40413" y1="47258" x2="40413" y2="47258"/>
                      <a14:backgroundMark x1="30088" y1="45431" x2="30088" y2="45431"/>
                      <a14:backgroundMark x1="29204" y1="57702" x2="29204" y2="57702"/>
                      <a14:backgroundMark x1="44543" y1="51958" x2="44543" y2="51958"/>
                      <a14:backgroundMark x1="44248" y1="52742" x2="44248" y2="52742"/>
                      <a14:backgroundMark x1="42183" y1="46736" x2="42183" y2="46736"/>
                      <a14:backgroundMark x1="42183" y1="47520" x2="42183" y2="47520"/>
                    </a14:backgroundRemoval>
                  </a14:imgEffect>
                </a14:imgLayer>
              </a14:imgProps>
            </a:ext>
            <a:ext uri="{28A0092B-C50C-407E-A947-70E740481C1C}">
              <a14:useLocalDpi xmlns:a14="http://schemas.microsoft.com/office/drawing/2010/main"/>
            </a:ext>
          </a:extLst>
        </a:blip>
        <a:stretch>
          <a:fillRect/>
        </a:stretch>
      </xdr:blipFill>
      <xdr:spPr>
        <a:xfrm>
          <a:off x="15561468" y="5156989"/>
          <a:ext cx="2468377" cy="3616329"/>
        </a:xfrm>
        <a:prstGeom prst="rect">
          <a:avLst/>
        </a:prstGeom>
        <a:ln>
          <a:noFill/>
        </a:ln>
        <a:effectLst>
          <a:outerShdw blurRad="50800" dist="38100" dir="8100000" sx="105000" sy="105000" algn="tr" rotWithShape="0">
            <a:prstClr val="black">
              <a:alpha val="40000"/>
            </a:prstClr>
          </a:outerShdw>
        </a:effectLst>
      </xdr:spPr>
    </xdr:pic>
    <xdr:clientData/>
  </xdr:twoCellAnchor>
  <xdr:twoCellAnchor editAs="oneCell">
    <xdr:from>
      <xdr:col>3</xdr:col>
      <xdr:colOff>392905</xdr:colOff>
      <xdr:row>44</xdr:row>
      <xdr:rowOff>99221</xdr:rowOff>
    </xdr:from>
    <xdr:to>
      <xdr:col>3</xdr:col>
      <xdr:colOff>2476355</xdr:colOff>
      <xdr:row>48</xdr:row>
      <xdr:rowOff>82046</xdr:rowOff>
    </xdr:to>
    <xdr:pic>
      <xdr:nvPicPr>
        <xdr:cNvPr id="258" name="147 Imagen">
          <a:extLst>
            <a:ext uri="{FF2B5EF4-FFF2-40B4-BE49-F238E27FC236}">
              <a16:creationId xmlns:a16="http://schemas.microsoft.com/office/drawing/2014/main" id="{00000000-0008-0000-0300-000002010000}"/>
            </a:ext>
          </a:extLst>
        </xdr:cNvPr>
        <xdr:cNvPicPr>
          <a:picLocks noChangeAspect="1"/>
        </xdr:cNvPicPr>
      </xdr:nvPicPr>
      <xdr:blipFill>
        <a:blip xmlns:r="http://schemas.openxmlformats.org/officeDocument/2006/relationships" r:embed="rId7"/>
        <a:stretch>
          <a:fillRect/>
        </a:stretch>
      </xdr:blipFill>
      <xdr:spPr>
        <a:xfrm>
          <a:off x="1631155" y="10915388"/>
          <a:ext cx="2083450" cy="2173575"/>
        </a:xfrm>
        <a:prstGeom prst="rect">
          <a:avLst/>
        </a:prstGeom>
        <a:ln>
          <a:noFill/>
        </a:ln>
        <a:effectLst>
          <a:softEdge rad="112500"/>
        </a:effectLst>
      </xdr:spPr>
    </xdr:pic>
    <xdr:clientData/>
  </xdr:twoCellAnchor>
  <xdr:twoCellAnchor editAs="oneCell">
    <xdr:from>
      <xdr:col>5</xdr:col>
      <xdr:colOff>119062</xdr:colOff>
      <xdr:row>45</xdr:row>
      <xdr:rowOff>392906</xdr:rowOff>
    </xdr:from>
    <xdr:to>
      <xdr:col>6</xdr:col>
      <xdr:colOff>87812</xdr:colOff>
      <xdr:row>47</xdr:row>
      <xdr:rowOff>550039</xdr:rowOff>
    </xdr:to>
    <xdr:pic>
      <xdr:nvPicPr>
        <xdr:cNvPr id="263" name="18 Imagen">
          <a:extLst>
            <a:ext uri="{FF2B5EF4-FFF2-40B4-BE49-F238E27FC236}">
              <a16:creationId xmlns:a16="http://schemas.microsoft.com/office/drawing/2014/main" id="{00000000-0008-0000-0300-000007010000}"/>
            </a:ext>
          </a:extLst>
        </xdr:cNvPr>
        <xdr:cNvPicPr>
          <a:picLocks noChangeAspect="1"/>
        </xdr:cNvPicPr>
      </xdr:nvPicPr>
      <xdr:blipFill>
        <a:blip xmlns:r="http://schemas.openxmlformats.org/officeDocument/2006/relationships" r:embed="rId8" cstate="screen">
          <a:extLst>
            <a:ext uri="{BEBA8EAE-BF5A-486C-A8C5-ECC9F3942E4B}">
              <a14:imgProps xmlns:a14="http://schemas.microsoft.com/office/drawing/2010/main">
                <a14:imgLayer r:embed="rId9">
                  <a14:imgEffect>
                    <a14:backgroundRemoval t="10000" b="90000" l="10000" r="90000">
                      <a14:foregroundMark x1="59787" y1="31425" x2="59787" y2="31425"/>
                      <a14:backgroundMark x1="5193" y1="4794" x2="5193" y2="4794"/>
                    </a14:backgroundRemoval>
                  </a14:imgEffect>
                  <a14:imgEffect>
                    <a14:sharpenSoften amount="50000"/>
                  </a14:imgEffect>
                </a14:imgLayer>
              </a14:imgProps>
            </a:ext>
            <a:ext uri="{28A0092B-C50C-407E-A947-70E740481C1C}">
              <a14:useLocalDpi xmlns:a14="http://schemas.microsoft.com/office/drawing/2010/main"/>
            </a:ext>
          </a:extLst>
        </a:blip>
        <a:stretch>
          <a:fillRect/>
        </a:stretch>
      </xdr:blipFill>
      <xdr:spPr>
        <a:xfrm>
          <a:off x="8945562" y="11664156"/>
          <a:ext cx="1080000" cy="1080000"/>
        </a:xfrm>
        <a:prstGeom prst="rect">
          <a:avLst/>
        </a:prstGeom>
        <a:ln>
          <a:noFill/>
        </a:ln>
        <a:effectLst>
          <a:outerShdw blurRad="292100" dist="139700" dir="2700000" algn="tl" rotWithShape="0">
            <a:srgbClr val="333333">
              <a:alpha val="65000"/>
            </a:srgbClr>
          </a:outerShdw>
        </a:effectLst>
      </xdr:spPr>
    </xdr:pic>
    <xdr:clientData/>
  </xdr:twoCellAnchor>
  <mc:AlternateContent xmlns:mc="http://schemas.openxmlformats.org/markup-compatibility/2006">
    <mc:Choice xmlns:a14="http://schemas.microsoft.com/office/drawing/2010/main" Requires="a14">
      <xdr:twoCellAnchor>
        <xdr:from>
          <xdr:col>15</xdr:col>
          <xdr:colOff>342900</xdr:colOff>
          <xdr:row>12</xdr:row>
          <xdr:rowOff>19050</xdr:rowOff>
        </xdr:from>
        <xdr:to>
          <xdr:col>17</xdr:col>
          <xdr:colOff>200025</xdr:colOff>
          <xdr:row>13</xdr:row>
          <xdr:rowOff>200025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342900</xdr:colOff>
          <xdr:row>10</xdr:row>
          <xdr:rowOff>104775</xdr:rowOff>
        </xdr:from>
        <xdr:to>
          <xdr:col>17</xdr:col>
          <xdr:colOff>200025</xdr:colOff>
          <xdr:row>11</xdr:row>
          <xdr:rowOff>323850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342900</xdr:colOff>
          <xdr:row>8</xdr:row>
          <xdr:rowOff>171450</xdr:rowOff>
        </xdr:from>
        <xdr:to>
          <xdr:col>17</xdr:col>
          <xdr:colOff>200025</xdr:colOff>
          <xdr:row>9</xdr:row>
          <xdr:rowOff>457200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300-00001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Limpiar</a:t>
              </a:r>
            </a:p>
            <a:p>
              <a:pPr algn="ctr" rtl="0">
                <a:defRPr sz="1000"/>
              </a:pPr>
              <a:r>
                <a:rPr lang="es-ES" sz="1200" b="1" i="0" u="none" strike="noStrike" baseline="0">
                  <a:solidFill>
                    <a:srgbClr val="000000"/>
                  </a:solidFill>
                  <a:latin typeface="Calibri"/>
                  <a:cs typeface="Calibri"/>
                </a:rPr>
                <a:t>formulario</a:t>
              </a:r>
            </a:p>
          </xdr:txBody>
        </xdr:sp>
        <xdr:clientData fPrintsWithSheet="0"/>
      </xdr:twoCellAnchor>
    </mc:Choice>
    <mc:Fallback/>
  </mc:AlternateContent>
  <xdr:oneCellAnchor>
    <xdr:from>
      <xdr:col>3</xdr:col>
      <xdr:colOff>2405063</xdr:colOff>
      <xdr:row>8</xdr:row>
      <xdr:rowOff>222250</xdr:rowOff>
    </xdr:from>
    <xdr:ext cx="303675" cy="244928"/>
    <xdr:pic>
      <xdr:nvPicPr>
        <xdr:cNvPr id="246" name="8 Imagen" descr="D:\Documents and Settings\enotario\Configuración local\Temp\Temporary Internet Files\Content.IE5\QQXMQY3R\MC900442072[1].wmf">
          <a:hlinkClick xmlns:r="http://schemas.openxmlformats.org/officeDocument/2006/relationships" r:id="rId10"/>
          <a:extLst>
            <a:ext uri="{FF2B5EF4-FFF2-40B4-BE49-F238E27FC236}">
              <a16:creationId xmlns:a16="http://schemas.microsoft.com/office/drawing/2014/main" id="{00000000-0008-0000-0300-0000F6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024563" y="2264833"/>
          <a:ext cx="303675" cy="244928"/>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editAs="oneCell">
        <xdr:from>
          <xdr:col>5</xdr:col>
          <xdr:colOff>0</xdr:colOff>
          <xdr:row>12</xdr:row>
          <xdr:rowOff>19050</xdr:rowOff>
        </xdr:from>
        <xdr:to>
          <xdr:col>7</xdr:col>
          <xdr:colOff>1362075</xdr:colOff>
          <xdr:row>12</xdr:row>
          <xdr:rowOff>333375</xdr:rowOff>
        </xdr:to>
        <xdr:sp macro="" textlink="">
          <xdr:nvSpPr>
            <xdr:cNvPr id="4118" name="ComboBox1"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xdr:row>
          <xdr:rowOff>19050</xdr:rowOff>
        </xdr:from>
        <xdr:to>
          <xdr:col>12</xdr:col>
          <xdr:colOff>9525</xdr:colOff>
          <xdr:row>12</xdr:row>
          <xdr:rowOff>333375</xdr:rowOff>
        </xdr:to>
        <xdr:sp macro="" textlink="">
          <xdr:nvSpPr>
            <xdr:cNvPr id="4124" name="ComboBox3" hidden="1">
              <a:extLst>
                <a:ext uri="{63B3BB69-23CF-44E3-9099-C40C66FF867C}">
                  <a14:compatExt spid="_x0000_s4124"/>
                </a:ext>
                <a:ext uri="{FF2B5EF4-FFF2-40B4-BE49-F238E27FC236}">
                  <a16:creationId xmlns:a16="http://schemas.microsoft.com/office/drawing/2014/main" id="{00000000-0008-0000-0300-00001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19050</xdr:rowOff>
        </xdr:from>
        <xdr:to>
          <xdr:col>7</xdr:col>
          <xdr:colOff>1323975</xdr:colOff>
          <xdr:row>9</xdr:row>
          <xdr:rowOff>485775</xdr:rowOff>
        </xdr:to>
        <xdr:sp macro="" textlink="">
          <xdr:nvSpPr>
            <xdr:cNvPr id="4138" name="ComboBox7" hidden="1">
              <a:extLst>
                <a:ext uri="{63B3BB69-23CF-44E3-9099-C40C66FF867C}">
                  <a14:compatExt spid="_x0000_s4138"/>
                </a:ext>
                <a:ext uri="{FF2B5EF4-FFF2-40B4-BE49-F238E27FC236}">
                  <a16:creationId xmlns:a16="http://schemas.microsoft.com/office/drawing/2014/main" id="{00000000-0008-0000-0300-00002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xdr:row>
          <xdr:rowOff>9525</xdr:rowOff>
        </xdr:from>
        <xdr:to>
          <xdr:col>12</xdr:col>
          <xdr:colOff>0</xdr:colOff>
          <xdr:row>9</xdr:row>
          <xdr:rowOff>495300</xdr:rowOff>
        </xdr:to>
        <xdr:sp macro="" textlink="">
          <xdr:nvSpPr>
            <xdr:cNvPr id="4139" name="ComboBox5" hidden="1">
              <a:extLst>
                <a:ext uri="{63B3BB69-23CF-44E3-9099-C40C66FF867C}">
                  <a14:compatExt spid="_x0000_s4139"/>
                </a:ext>
                <a:ext uri="{FF2B5EF4-FFF2-40B4-BE49-F238E27FC236}">
                  <a16:creationId xmlns:a16="http://schemas.microsoft.com/office/drawing/2014/main" id="{00000000-0008-0000-0300-00002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16</xdr:col>
      <xdr:colOff>38100</xdr:colOff>
      <xdr:row>15</xdr:row>
      <xdr:rowOff>63500</xdr:rowOff>
    </xdr:from>
    <xdr:to>
      <xdr:col>17</xdr:col>
      <xdr:colOff>152400</xdr:colOff>
      <xdr:row>19</xdr:row>
      <xdr:rowOff>222482</xdr:rowOff>
    </xdr:to>
    <xdr:grpSp>
      <xdr:nvGrpSpPr>
        <xdr:cNvPr id="38" name="Grupo 37">
          <a:extLst>
            <a:ext uri="{FF2B5EF4-FFF2-40B4-BE49-F238E27FC236}">
              <a16:creationId xmlns:a16="http://schemas.microsoft.com/office/drawing/2014/main" id="{00000000-0008-0000-0300-000026000000}"/>
            </a:ext>
          </a:extLst>
        </xdr:cNvPr>
        <xdr:cNvGrpSpPr/>
      </xdr:nvGrpSpPr>
      <xdr:grpSpPr>
        <a:xfrm>
          <a:off x="21361400" y="4635500"/>
          <a:ext cx="635000" cy="1149582"/>
          <a:chOff x="19913600" y="4267200"/>
          <a:chExt cx="774700" cy="1060682"/>
        </a:xfrm>
      </xdr:grpSpPr>
      <xdr:pic>
        <xdr:nvPicPr>
          <xdr:cNvPr id="39" name="Imagen 38">
            <a:extLst>
              <a:ext uri="{FF2B5EF4-FFF2-40B4-BE49-F238E27FC236}">
                <a16:creationId xmlns:a16="http://schemas.microsoft.com/office/drawing/2014/main" id="{00000000-0008-0000-0300-00002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40" name="Picture 2">
            <a:extLst>
              <a:ext uri="{FF2B5EF4-FFF2-40B4-BE49-F238E27FC236}">
                <a16:creationId xmlns:a16="http://schemas.microsoft.com/office/drawing/2014/main" id="{00000000-0008-0000-0300-000028000000}"/>
              </a:ext>
            </a:extLst>
          </xdr:cNvPr>
          <xdr:cNvPicPr>
            <a:picLocks noChangeAspect="1" noChangeArrowheads="1"/>
          </xdr:cNvPicPr>
        </xdr:nvPicPr>
        <xdr:blipFill>
          <a:blip xmlns:r="http://schemas.openxmlformats.org/officeDocument/2006/relationships" r:embed="rId12" cstate="print">
            <a:extLst>
              <a:ext uri="{BEBA8EAE-BF5A-486C-A8C5-ECC9F3942E4B}">
                <a14:imgProps xmlns:a14="http://schemas.microsoft.com/office/drawing/2010/main">
                  <a14:imgLayer r:embed="rId13">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mc:AlternateContent xmlns:mc="http://schemas.openxmlformats.org/markup-compatibility/2006">
    <mc:Choice xmlns:a14="http://schemas.microsoft.com/office/drawing/2010/main" Requires="a14">
      <xdr:twoCellAnchor>
        <xdr:from>
          <xdr:col>15</xdr:col>
          <xdr:colOff>133350</xdr:colOff>
          <xdr:row>5</xdr:row>
          <xdr:rowOff>142875</xdr:rowOff>
        </xdr:from>
        <xdr:to>
          <xdr:col>17</xdr:col>
          <xdr:colOff>276225</xdr:colOff>
          <xdr:row>7</xdr:row>
          <xdr:rowOff>238125</xdr:rowOff>
        </xdr:to>
        <xdr:sp macro="" textlink="">
          <xdr:nvSpPr>
            <xdr:cNvPr id="4144" name="Button 48" hidden="1">
              <a:extLst>
                <a:ext uri="{63B3BB69-23CF-44E3-9099-C40C66FF867C}">
                  <a14:compatExt spid="_x0000_s4144"/>
                </a:ext>
                <a:ext uri="{FF2B5EF4-FFF2-40B4-BE49-F238E27FC236}">
                  <a16:creationId xmlns:a16="http://schemas.microsoft.com/office/drawing/2014/main" id="{00000000-0008-0000-0300-000030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xdr:twoCellAnchor editAs="oneCell">
    <xdr:from>
      <xdr:col>16</xdr:col>
      <xdr:colOff>152400</xdr:colOff>
      <xdr:row>20</xdr:row>
      <xdr:rowOff>76200</xdr:rowOff>
    </xdr:from>
    <xdr:to>
      <xdr:col>17</xdr:col>
      <xdr:colOff>140188</xdr:colOff>
      <xdr:row>21</xdr:row>
      <xdr:rowOff>122967</xdr:rowOff>
    </xdr:to>
    <xdr:pic>
      <xdr:nvPicPr>
        <xdr:cNvPr id="42" name="Imagen 41">
          <a:extLst>
            <a:ext uri="{FF2B5EF4-FFF2-40B4-BE49-F238E27FC236}">
              <a16:creationId xmlns:a16="http://schemas.microsoft.com/office/drawing/2014/main" id="{00000000-0008-0000-0300-00002A000000}"/>
            </a:ext>
          </a:extLst>
        </xdr:cNvPr>
        <xdr:cNvPicPr>
          <a:picLocks noChangeAspect="1"/>
        </xdr:cNvPicPr>
      </xdr:nvPicPr>
      <xdr:blipFill>
        <a:blip xmlns:r="http://schemas.openxmlformats.org/officeDocument/2006/relationships" r:embed="rId14" cstate="email">
          <a:extLst>
            <a:ext uri="{BEBA8EAE-BF5A-486C-A8C5-ECC9F3942E4B}">
              <a14:imgProps xmlns:a14="http://schemas.microsoft.com/office/drawing/2010/main">
                <a14:imgLayer r:embed="rId15">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21475700" y="59309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editAs="oneCell">
    <xdr:from>
      <xdr:col>8</xdr:col>
      <xdr:colOff>1028702</xdr:colOff>
      <xdr:row>34</xdr:row>
      <xdr:rowOff>76652</xdr:rowOff>
    </xdr:from>
    <xdr:to>
      <xdr:col>8</xdr:col>
      <xdr:colOff>1605719</xdr:colOff>
      <xdr:row>35</xdr:row>
      <xdr:rowOff>123452</xdr:rowOff>
    </xdr:to>
    <xdr:pic>
      <xdr:nvPicPr>
        <xdr:cNvPr id="33" name="Imagen 32">
          <a:extLst>
            <a:ext uri="{FF2B5EF4-FFF2-40B4-BE49-F238E27FC236}">
              <a16:creationId xmlns:a16="http://schemas.microsoft.com/office/drawing/2014/main" id="{00000000-0008-0000-0300-000021000000}"/>
            </a:ext>
          </a:extLst>
        </xdr:cNvPr>
        <xdr:cNvPicPr>
          <a:picLocks noChangeAspect="1"/>
        </xdr:cNvPicPr>
      </xdr:nvPicPr>
      <xdr:blipFill>
        <a:blip xmlns:r="http://schemas.openxmlformats.org/officeDocument/2006/relationships" r:embed="rId16" cstate="print">
          <a:extLst>
            <a:ext uri="{BEBA8EAE-BF5A-486C-A8C5-ECC9F3942E4B}">
              <a14:imgProps xmlns:a14="http://schemas.microsoft.com/office/drawing/2010/main">
                <a14:imgLayer r:embed="rId17">
                  <a14:imgEffect>
                    <a14:backgroundRemoval t="5735" b="89964" l="9779" r="89905">
                      <a14:foregroundMark x1="55521" y1="74552" x2="55521" y2="74552"/>
                      <a14:foregroundMark x1="46372" y1="70609" x2="46372" y2="70609"/>
                      <a14:foregroundMark x1="50789" y1="5735" x2="50789" y2="5735"/>
                      <a14:foregroundMark x1="49527" y1="33692" x2="49527" y2="33692"/>
                      <a14:foregroundMark x1="60252" y1="32975" x2="60252" y2="32975"/>
                    </a14:backgroundRemoval>
                  </a14:imgEffect>
                </a14:imgLayer>
              </a14:imgProps>
            </a:ext>
            <a:ext uri="{28A0092B-C50C-407E-A947-70E740481C1C}">
              <a14:useLocalDpi xmlns:a14="http://schemas.microsoft.com/office/drawing/2010/main"/>
            </a:ext>
          </a:extLst>
        </a:blip>
        <a:stretch>
          <a:fillRect/>
        </a:stretch>
      </xdr:blipFill>
      <xdr:spPr>
        <a:xfrm>
          <a:off x="13817602" y="10503352"/>
          <a:ext cx="577017" cy="504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7</xdr:col>
      <xdr:colOff>192944</xdr:colOff>
      <xdr:row>36</xdr:row>
      <xdr:rowOff>419553</xdr:rowOff>
    </xdr:from>
    <xdr:to>
      <xdr:col>7</xdr:col>
      <xdr:colOff>759833</xdr:colOff>
      <xdr:row>37</xdr:row>
      <xdr:rowOff>466353</xdr:rowOff>
    </xdr:to>
    <xdr:pic>
      <xdr:nvPicPr>
        <xdr:cNvPr id="34" name="Imagen 33">
          <a:extLst>
            <a:ext uri="{FF2B5EF4-FFF2-40B4-BE49-F238E27FC236}">
              <a16:creationId xmlns:a16="http://schemas.microsoft.com/office/drawing/2014/main" id="{00000000-0008-0000-0300-000022000000}"/>
            </a:ext>
          </a:extLst>
        </xdr:cNvPr>
        <xdr:cNvPicPr>
          <a:picLocks noChangeAspect="1"/>
        </xdr:cNvPicPr>
      </xdr:nvPicPr>
      <xdr:blipFill>
        <a:blip xmlns:r="http://schemas.openxmlformats.org/officeDocument/2006/relationships" r:embed="rId18">
          <a:extLst>
            <a:ext uri="{BEBA8EAE-BF5A-486C-A8C5-ECC9F3942E4B}">
              <a14:imgProps xmlns:a14="http://schemas.microsoft.com/office/drawing/2010/main">
                <a14:imgLayer r:embed="rId19">
                  <a14:imgEffect>
                    <a14:backgroundRemoval t="3346" b="91450" l="9901" r="89769">
                      <a14:foregroundMark x1="59736" y1="8550" x2="59736" y2="8550"/>
                      <a14:foregroundMark x1="49505" y1="3346" x2="49505" y2="3346"/>
                      <a14:foregroundMark x1="39934" y1="50186" x2="39934" y2="50186"/>
                      <a14:foregroundMark x1="58086" y1="33086" x2="58086" y2="33086"/>
                      <a14:foregroundMark x1="49505" y1="91450" x2="49505" y2="91450"/>
                    </a14:backgroundRemoval>
                  </a14:imgEffect>
                </a14:imgLayer>
              </a14:imgProps>
            </a:ext>
          </a:extLst>
        </a:blip>
        <a:stretch>
          <a:fillRect/>
        </a:stretch>
      </xdr:blipFill>
      <xdr:spPr>
        <a:xfrm>
          <a:off x="11597544" y="11760653"/>
          <a:ext cx="566889" cy="504000"/>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8</xdr:col>
      <xdr:colOff>1100141</xdr:colOff>
      <xdr:row>36</xdr:row>
      <xdr:rowOff>453735</xdr:rowOff>
    </xdr:from>
    <xdr:ext cx="353666" cy="285248"/>
    <xdr:pic>
      <xdr:nvPicPr>
        <xdr:cNvPr id="37" name="8 Imagen" descr="D:\Documents and Settings\enotario\Configuración local\Temp\Temporary Internet Files\Content.IE5\QQXMQY3R\MC900442072[1].wmf">
          <a:hlinkClick xmlns:r="http://schemas.openxmlformats.org/officeDocument/2006/relationships" r:id="rId20"/>
          <a:extLst>
            <a:ext uri="{FF2B5EF4-FFF2-40B4-BE49-F238E27FC236}">
              <a16:creationId xmlns:a16="http://schemas.microsoft.com/office/drawing/2014/main" id="{00000000-0008-0000-0300-000025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3889041" y="11794835"/>
          <a:ext cx="353666" cy="285248"/>
        </a:xfrm>
        <a:prstGeom prst="rect">
          <a:avLst/>
        </a:prstGeom>
        <a:noFill/>
        <a:ln w="9525">
          <a:noFill/>
          <a:miter lim="800000"/>
          <a:headEnd/>
          <a:tailEnd/>
        </a:ln>
      </xdr:spPr>
    </xdr:pic>
    <xdr:clientData/>
  </xdr:oneCellAnchor>
  <xdr:twoCellAnchor editAs="oneCell">
    <xdr:from>
      <xdr:col>4</xdr:col>
      <xdr:colOff>2260603</xdr:colOff>
      <xdr:row>28</xdr:row>
      <xdr:rowOff>406852</xdr:rowOff>
    </xdr:from>
    <xdr:to>
      <xdr:col>5</xdr:col>
      <xdr:colOff>399458</xdr:colOff>
      <xdr:row>29</xdr:row>
      <xdr:rowOff>246152</xdr:rowOff>
    </xdr:to>
    <xdr:pic>
      <xdr:nvPicPr>
        <xdr:cNvPr id="41" name="Imagen 40">
          <a:extLst>
            <a:ext uri="{FF2B5EF4-FFF2-40B4-BE49-F238E27FC236}">
              <a16:creationId xmlns:a16="http://schemas.microsoft.com/office/drawing/2014/main" id="{00000000-0008-0000-0300-000029000000}"/>
            </a:ext>
          </a:extLst>
        </xdr:cNvPr>
        <xdr:cNvPicPr>
          <a:picLocks noChangeAspect="1"/>
        </xdr:cNvPicPr>
      </xdr:nvPicPr>
      <xdr:blipFill>
        <a:blip xmlns:r="http://schemas.openxmlformats.org/officeDocument/2006/relationships" r:embed="rId16" cstate="print">
          <a:extLst>
            <a:ext uri="{BEBA8EAE-BF5A-486C-A8C5-ECC9F3942E4B}">
              <a14:imgProps xmlns:a14="http://schemas.microsoft.com/office/drawing/2010/main">
                <a14:imgLayer r:embed="rId17">
                  <a14:imgEffect>
                    <a14:backgroundRemoval t="5735" b="89964" l="9779" r="89905">
                      <a14:foregroundMark x1="55521" y1="74552" x2="55521" y2="74552"/>
                      <a14:foregroundMark x1="46372" y1="70609" x2="46372" y2="70609"/>
                      <a14:foregroundMark x1="50789" y1="5735" x2="50789" y2="5735"/>
                      <a14:foregroundMark x1="49527" y1="33692" x2="49527" y2="33692"/>
                      <a14:foregroundMark x1="60252" y1="32975" x2="60252" y2="32975"/>
                    </a14:backgroundRemoval>
                  </a14:imgEffect>
                </a14:imgLayer>
              </a14:imgProps>
            </a:ext>
            <a:ext uri="{28A0092B-C50C-407E-A947-70E740481C1C}">
              <a14:useLocalDpi xmlns:a14="http://schemas.microsoft.com/office/drawing/2010/main"/>
            </a:ext>
          </a:extLst>
        </a:blip>
        <a:stretch>
          <a:fillRect/>
        </a:stretch>
      </xdr:blipFill>
      <xdr:spPr>
        <a:xfrm>
          <a:off x="8534403" y="8738052"/>
          <a:ext cx="412155" cy="360000"/>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4</xdr:col>
      <xdr:colOff>1447800</xdr:colOff>
      <xdr:row>60</xdr:row>
      <xdr:rowOff>63500</xdr:rowOff>
    </xdr:from>
    <xdr:ext cx="353666" cy="285248"/>
    <xdr:pic>
      <xdr:nvPicPr>
        <xdr:cNvPr id="44" name="8 Imagen" descr="D:\Documents and Settings\enotario\Configuración local\Temp\Temporary Internet Files\Content.IE5\QQXMQY3R\MC900442072[1].wmf">
          <a:hlinkClick xmlns:r="http://schemas.openxmlformats.org/officeDocument/2006/relationships" r:id="rId21"/>
          <a:extLst>
            <a:ext uri="{FF2B5EF4-FFF2-40B4-BE49-F238E27FC236}">
              <a16:creationId xmlns:a16="http://schemas.microsoft.com/office/drawing/2014/main" id="{00000000-0008-0000-0300-00002C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721600" y="18199100"/>
          <a:ext cx="353666" cy="285248"/>
        </a:xfrm>
        <a:prstGeom prst="rect">
          <a:avLst/>
        </a:prstGeom>
        <a:noFill/>
        <a:ln w="9525">
          <a:noFill/>
          <a:miter lim="800000"/>
          <a:headEnd/>
          <a:tailEnd/>
        </a:ln>
      </xdr:spPr>
    </xdr:pic>
    <xdr:clientData/>
  </xdr:oneCellAnchor>
  <xdr:oneCellAnchor>
    <xdr:from>
      <xdr:col>4</xdr:col>
      <xdr:colOff>1460500</xdr:colOff>
      <xdr:row>56</xdr:row>
      <xdr:rowOff>0</xdr:rowOff>
    </xdr:from>
    <xdr:ext cx="353666" cy="285248"/>
    <xdr:pic>
      <xdr:nvPicPr>
        <xdr:cNvPr id="45" name="8 Imagen" descr="D:\Documents and Settings\enotario\Configuración local\Temp\Temporary Internet Files\Content.IE5\QQXMQY3R\MC900442072[1].wmf">
          <a:hlinkClick xmlns:r="http://schemas.openxmlformats.org/officeDocument/2006/relationships" r:id="rId21"/>
          <a:extLst>
            <a:ext uri="{FF2B5EF4-FFF2-40B4-BE49-F238E27FC236}">
              <a16:creationId xmlns:a16="http://schemas.microsoft.com/office/drawing/2014/main" id="{00000000-0008-0000-0300-00002D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734300" y="16979900"/>
          <a:ext cx="353666" cy="285248"/>
        </a:xfrm>
        <a:prstGeom prst="rect">
          <a:avLst/>
        </a:prstGeom>
        <a:noFill/>
        <a:ln w="9525">
          <a:noFill/>
          <a:miter lim="800000"/>
          <a:headEnd/>
          <a:tailEnd/>
        </a:ln>
      </xdr:spPr>
    </xdr:pic>
    <xdr:clientData/>
  </xdr:oneCellAnchor>
  <xdr:oneCellAnchor>
    <xdr:from>
      <xdr:col>4</xdr:col>
      <xdr:colOff>1435100</xdr:colOff>
      <xdr:row>57</xdr:row>
      <xdr:rowOff>317500</xdr:rowOff>
    </xdr:from>
    <xdr:ext cx="353666" cy="285248"/>
    <xdr:pic>
      <xdr:nvPicPr>
        <xdr:cNvPr id="46" name="8 Imagen" descr="D:\Documents and Settings\enotario\Configuración local\Temp\Temporary Internet Files\Content.IE5\QQXMQY3R\MC900442072[1].wmf">
          <a:hlinkClick xmlns:r="http://schemas.openxmlformats.org/officeDocument/2006/relationships" r:id="rId21"/>
          <a:extLst>
            <a:ext uri="{FF2B5EF4-FFF2-40B4-BE49-F238E27FC236}">
              <a16:creationId xmlns:a16="http://schemas.microsoft.com/office/drawing/2014/main" id="{00000000-0008-0000-0300-00002E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708900" y="17614900"/>
          <a:ext cx="353666" cy="285248"/>
        </a:xfrm>
        <a:prstGeom prst="rect">
          <a:avLst/>
        </a:prstGeom>
        <a:noFill/>
        <a:ln w="9525">
          <a:noFill/>
          <a:miter lim="800000"/>
          <a:headEnd/>
          <a:tailEnd/>
        </a:ln>
      </xdr:spPr>
    </xdr:pic>
    <xdr:clientData/>
  </xdr:oneCellAnchor>
  <xdr:twoCellAnchor>
    <xdr:from>
      <xdr:col>0</xdr:col>
      <xdr:colOff>215900</xdr:colOff>
      <xdr:row>16</xdr:row>
      <xdr:rowOff>101600</xdr:rowOff>
    </xdr:from>
    <xdr:to>
      <xdr:col>0</xdr:col>
      <xdr:colOff>2186575</xdr:colOff>
      <xdr:row>19</xdr:row>
      <xdr:rowOff>38100</xdr:rowOff>
    </xdr:to>
    <xdr:pic>
      <xdr:nvPicPr>
        <xdr:cNvPr id="49" name="Imagen 48">
          <a:extLst>
            <a:ext uri="{FF2B5EF4-FFF2-40B4-BE49-F238E27FC236}">
              <a16:creationId xmlns:a16="http://schemas.microsoft.com/office/drawing/2014/main" id="{00000000-0008-0000-0300-000031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15900" y="4914900"/>
          <a:ext cx="1970675" cy="685800"/>
        </a:xfrm>
        <a:prstGeom prst="rect">
          <a:avLst/>
        </a:prstGeom>
      </xdr:spPr>
    </xdr:pic>
    <xdr:clientData/>
  </xdr:twoCellAnchor>
  <xdr:twoCellAnchor editAs="oneCell">
    <xdr:from>
      <xdr:col>10</xdr:col>
      <xdr:colOff>101601</xdr:colOff>
      <xdr:row>2</xdr:row>
      <xdr:rowOff>50800</xdr:rowOff>
    </xdr:from>
    <xdr:to>
      <xdr:col>11</xdr:col>
      <xdr:colOff>62118</xdr:colOff>
      <xdr:row>3</xdr:row>
      <xdr:rowOff>226700</xdr:rowOff>
    </xdr:to>
    <xdr:pic>
      <xdr:nvPicPr>
        <xdr:cNvPr id="35" name="Imagen 34">
          <a:extLst>
            <a:ext uri="{FF2B5EF4-FFF2-40B4-BE49-F238E27FC236}">
              <a16:creationId xmlns:a16="http://schemas.microsoft.com/office/drawing/2014/main" id="{00000000-0008-0000-0300-000023000000}"/>
            </a:ext>
          </a:extLst>
        </xdr:cNvPr>
        <xdr:cNvPicPr>
          <a:picLocks noChangeAspect="1"/>
        </xdr:cNvPicPr>
      </xdr:nvPicPr>
      <xdr:blipFill>
        <a:blip xmlns:r="http://schemas.openxmlformats.org/officeDocument/2006/relationships" r:embed="rId23" cstate="print">
          <a:biLevel thresh="25000"/>
          <a:extLst>
            <a:ext uri="{28A0092B-C50C-407E-A947-70E740481C1C}">
              <a14:useLocalDpi xmlns:a14="http://schemas.microsoft.com/office/drawing/2010/main" val="0"/>
            </a:ext>
          </a:extLst>
        </a:blip>
        <a:stretch>
          <a:fillRect/>
        </a:stretch>
      </xdr:blipFill>
      <xdr:spPr>
        <a:xfrm>
          <a:off x="15989301" y="533400"/>
          <a:ext cx="1344817" cy="468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3</xdr:col>
      <xdr:colOff>962027</xdr:colOff>
      <xdr:row>34</xdr:row>
      <xdr:rowOff>123825</xdr:rowOff>
    </xdr:from>
    <xdr:ext cx="312443" cy="252000"/>
    <xdr:pic>
      <xdr:nvPicPr>
        <xdr:cNvPr id="14" name="8 Imagen" descr="D:\Documents and Settings\enotario\Configuración local\Temp\Temporary Internet Files\Content.IE5\QQXMQY3R\MC900442072[1].wmf">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486027" y="10580158"/>
          <a:ext cx="312443" cy="252000"/>
        </a:xfrm>
        <a:prstGeom prst="rect">
          <a:avLst/>
        </a:prstGeom>
        <a:noFill/>
        <a:ln w="9525">
          <a:noFill/>
          <a:miter lim="800000"/>
          <a:headEnd/>
          <a:tailEnd/>
        </a:ln>
      </xdr:spPr>
    </xdr:pic>
    <xdr:clientData/>
  </xdr:oneCellAnchor>
  <xdr:oneCellAnchor>
    <xdr:from>
      <xdr:col>10</xdr:col>
      <xdr:colOff>41275</xdr:colOff>
      <xdr:row>18</xdr:row>
      <xdr:rowOff>104775</xdr:rowOff>
    </xdr:from>
    <xdr:ext cx="403200" cy="325199"/>
    <xdr:pic>
      <xdr:nvPicPr>
        <xdr:cNvPr id="19" name="8 Imagen" descr="D:\Documents and Settings\enotario\Configuración local\Temp\Temporary Internet Files\Content.IE5\QQXMQY3R\MC900442072[1].wmf">
          <a:hlinkClick xmlns:r="http://schemas.openxmlformats.org/officeDocument/2006/relationships" r:id="rId2"/>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1153775" y="5553075"/>
          <a:ext cx="403200" cy="325199"/>
        </a:xfrm>
        <a:prstGeom prst="rect">
          <a:avLst/>
        </a:prstGeom>
        <a:noFill/>
        <a:ln w="9525">
          <a:noFill/>
          <a:miter lim="800000"/>
          <a:headEnd/>
          <a:tailEnd/>
        </a:ln>
      </xdr:spPr>
    </xdr:pic>
    <xdr:clientData/>
  </xdr:oneCellAnchor>
  <xdr:oneCellAnchor>
    <xdr:from>
      <xdr:col>3</xdr:col>
      <xdr:colOff>942977</xdr:colOff>
      <xdr:row>34</xdr:row>
      <xdr:rowOff>609600</xdr:rowOff>
    </xdr:from>
    <xdr:ext cx="312443" cy="252000"/>
    <xdr:pic>
      <xdr:nvPicPr>
        <xdr:cNvPr id="21" name="8 Imagen" descr="D:\Documents and Settings\enotario\Configuración local\Temp\Temporary Internet Files\Content.IE5\QQXMQY3R\MC900442072[1].wmf">
          <a:extLst>
            <a:ext uri="{FF2B5EF4-FFF2-40B4-BE49-F238E27FC236}">
              <a16:creationId xmlns:a16="http://schemas.microsoft.com/office/drawing/2014/main" id="{00000000-0008-0000-0400-000015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466977" y="11065933"/>
          <a:ext cx="312443" cy="252000"/>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21</xdr:col>
          <xdr:colOff>428625</xdr:colOff>
          <xdr:row>11</xdr:row>
          <xdr:rowOff>9525</xdr:rowOff>
        </xdr:from>
        <xdr:to>
          <xdr:col>23</xdr:col>
          <xdr:colOff>285750</xdr:colOff>
          <xdr:row>13</xdr:row>
          <xdr:rowOff>19050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428625</xdr:colOff>
          <xdr:row>8</xdr:row>
          <xdr:rowOff>295275</xdr:rowOff>
        </xdr:from>
        <xdr:to>
          <xdr:col>23</xdr:col>
          <xdr:colOff>285750</xdr:colOff>
          <xdr:row>10</xdr:row>
          <xdr:rowOff>57150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276225</xdr:colOff>
          <xdr:row>6</xdr:row>
          <xdr:rowOff>114300</xdr:rowOff>
        </xdr:from>
        <xdr:to>
          <xdr:col>23</xdr:col>
          <xdr:colOff>390525</xdr:colOff>
          <xdr:row>8</xdr:row>
          <xdr:rowOff>123825</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xdr:oneCellAnchor>
    <xdr:from>
      <xdr:col>13</xdr:col>
      <xdr:colOff>169334</xdr:colOff>
      <xdr:row>28</xdr:row>
      <xdr:rowOff>158750</xdr:rowOff>
    </xdr:from>
    <xdr:ext cx="312443" cy="252000"/>
    <xdr:pic>
      <xdr:nvPicPr>
        <xdr:cNvPr id="39" name="8 Imagen" descr="D:\Documents and Settings\enotario\Configuración local\Temp\Temporary Internet Files\Content.IE5\QQXMQY3R\MC900442072[1].wmf">
          <a:hlinkClick xmlns:r="http://schemas.openxmlformats.org/officeDocument/2006/relationships" r:id="rId3"/>
          <a:extLst>
            <a:ext uri="{FF2B5EF4-FFF2-40B4-BE49-F238E27FC236}">
              <a16:creationId xmlns:a16="http://schemas.microsoft.com/office/drawing/2014/main" id="{00000000-0008-0000-0400-000027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4435667" y="8667750"/>
          <a:ext cx="312443" cy="252000"/>
        </a:xfrm>
        <a:prstGeom prst="rect">
          <a:avLst/>
        </a:prstGeom>
        <a:noFill/>
        <a:ln w="9525">
          <a:noFill/>
          <a:miter lim="800000"/>
          <a:headEnd/>
          <a:tailEnd/>
        </a:ln>
      </xdr:spPr>
    </xdr:pic>
    <xdr:clientData/>
  </xdr:oneCellAnchor>
  <xdr:twoCellAnchor>
    <xdr:from>
      <xdr:col>21</xdr:col>
      <xdr:colOff>482600</xdr:colOff>
      <xdr:row>15</xdr:row>
      <xdr:rowOff>165100</xdr:rowOff>
    </xdr:from>
    <xdr:to>
      <xdr:col>23</xdr:col>
      <xdr:colOff>215900</xdr:colOff>
      <xdr:row>18</xdr:row>
      <xdr:rowOff>158982</xdr:rowOff>
    </xdr:to>
    <xdr:grpSp>
      <xdr:nvGrpSpPr>
        <xdr:cNvPr id="16" name="Grupo 15">
          <a:extLst>
            <a:ext uri="{FF2B5EF4-FFF2-40B4-BE49-F238E27FC236}">
              <a16:creationId xmlns:a16="http://schemas.microsoft.com/office/drawing/2014/main" id="{00000000-0008-0000-0400-000010000000}"/>
            </a:ext>
          </a:extLst>
        </xdr:cNvPr>
        <xdr:cNvGrpSpPr/>
      </xdr:nvGrpSpPr>
      <xdr:grpSpPr>
        <a:xfrm>
          <a:off x="20320000" y="4495800"/>
          <a:ext cx="774700" cy="1060682"/>
          <a:chOff x="19913600" y="4267200"/>
          <a:chExt cx="774700" cy="1060682"/>
        </a:xfrm>
      </xdr:grpSpPr>
      <xdr:pic>
        <xdr:nvPicPr>
          <xdr:cNvPr id="20" name="Imagen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22" name="Picture 2">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twoCellAnchor editAs="oneCell">
    <xdr:from>
      <xdr:col>22</xdr:col>
      <xdr:colOff>89694</xdr:colOff>
      <xdr:row>18</xdr:row>
      <xdr:rowOff>369888</xdr:rowOff>
    </xdr:from>
    <xdr:to>
      <xdr:col>23</xdr:col>
      <xdr:colOff>77482</xdr:colOff>
      <xdr:row>19</xdr:row>
      <xdr:rowOff>73755</xdr:rowOff>
    </xdr:to>
    <xdr:pic>
      <xdr:nvPicPr>
        <xdr:cNvPr id="23" name="Imagen 22">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7" cstate="email">
          <a:extLst>
            <a:ext uri="{BEBA8EAE-BF5A-486C-A8C5-ECC9F3942E4B}">
              <a14:imgProps xmlns:a14="http://schemas.microsoft.com/office/drawing/2010/main">
                <a14:imgLayer r:embed="rId8">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20447794" y="5767388"/>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228600</xdr:colOff>
      <xdr:row>18</xdr:row>
      <xdr:rowOff>139700</xdr:rowOff>
    </xdr:from>
    <xdr:to>
      <xdr:col>0</xdr:col>
      <xdr:colOff>2199275</xdr:colOff>
      <xdr:row>19</xdr:row>
      <xdr:rowOff>165100</xdr:rowOff>
    </xdr:to>
    <xdr:pic>
      <xdr:nvPicPr>
        <xdr:cNvPr id="26" name="Imagen 25">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8600" y="5537200"/>
          <a:ext cx="1970675" cy="685800"/>
        </a:xfrm>
        <a:prstGeom prst="rect">
          <a:avLst/>
        </a:prstGeom>
      </xdr:spPr>
    </xdr:pic>
    <xdr:clientData/>
  </xdr:twoCellAnchor>
  <xdr:twoCellAnchor editAs="oneCell">
    <xdr:from>
      <xdr:col>14</xdr:col>
      <xdr:colOff>190499</xdr:colOff>
      <xdr:row>17</xdr:row>
      <xdr:rowOff>25400</xdr:rowOff>
    </xdr:from>
    <xdr:to>
      <xdr:col>18</xdr:col>
      <xdr:colOff>346666</xdr:colOff>
      <xdr:row>25</xdr:row>
      <xdr:rowOff>114496</xdr:rowOff>
    </xdr:to>
    <xdr:pic>
      <xdr:nvPicPr>
        <xdr:cNvPr id="18" name="Imagen 17">
          <a:extLst>
            <a:ext uri="{FF2B5EF4-FFF2-40B4-BE49-F238E27FC236}">
              <a16:creationId xmlns:a16="http://schemas.microsoft.com/office/drawing/2014/main" id="{00000000-0008-0000-0400-000012000000}"/>
            </a:ext>
          </a:extLst>
        </xdr:cNvPr>
        <xdr:cNvPicPr>
          <a:picLocks noChangeAspect="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21902" r="22035"/>
        <a:stretch/>
      </xdr:blipFill>
      <xdr:spPr>
        <a:xfrm rot="659185">
          <a:off x="15455899" y="4914900"/>
          <a:ext cx="3204167" cy="3810196"/>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469900</xdr:colOff>
      <xdr:row>2</xdr:row>
      <xdr:rowOff>63500</xdr:rowOff>
    </xdr:from>
    <xdr:to>
      <xdr:col>17</xdr:col>
      <xdr:colOff>444500</xdr:colOff>
      <xdr:row>3</xdr:row>
      <xdr:rowOff>267517</xdr:rowOff>
    </xdr:to>
    <xdr:pic>
      <xdr:nvPicPr>
        <xdr:cNvPr id="17" name="Imagen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1" cstate="print">
          <a:biLevel thresh="25000"/>
          <a:extLst>
            <a:ext uri="{28A0092B-C50C-407E-A947-70E740481C1C}">
              <a14:useLocalDpi xmlns:a14="http://schemas.microsoft.com/office/drawing/2010/main" val="0"/>
            </a:ext>
          </a:extLst>
        </a:blip>
        <a:stretch>
          <a:fillRect/>
        </a:stretch>
      </xdr:blipFill>
      <xdr:spPr>
        <a:xfrm>
          <a:off x="16497300" y="546100"/>
          <a:ext cx="1498600" cy="52151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2190750</xdr:colOff>
      <xdr:row>86</xdr:row>
      <xdr:rowOff>142875</xdr:rowOff>
    </xdr:from>
    <xdr:ext cx="457200" cy="368753"/>
    <xdr:pic>
      <xdr:nvPicPr>
        <xdr:cNvPr id="139" name="8 Imagen" descr="D:\Documents and Settings\enotario\Configuración local\Temp\Temporary Internet Files\Content.IE5\QQXMQY3R\MC900442072[1].wmf">
          <a:extLst>
            <a:ext uri="{FF2B5EF4-FFF2-40B4-BE49-F238E27FC236}">
              <a16:creationId xmlns:a16="http://schemas.microsoft.com/office/drawing/2014/main" id="{00000000-0008-0000-0500-00008B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248025" y="49482375"/>
          <a:ext cx="457200" cy="368753"/>
        </a:xfrm>
        <a:prstGeom prst="rect">
          <a:avLst/>
        </a:prstGeom>
        <a:noFill/>
        <a:ln w="9525">
          <a:noFill/>
          <a:miter lim="800000"/>
          <a:headEnd/>
          <a:tailEnd/>
        </a:ln>
      </xdr:spPr>
    </xdr:pic>
    <xdr:clientData/>
  </xdr:oneCellAnchor>
  <xdr:oneCellAnchor>
    <xdr:from>
      <xdr:col>13</xdr:col>
      <xdr:colOff>370417</xdr:colOff>
      <xdr:row>91</xdr:row>
      <xdr:rowOff>24316</xdr:rowOff>
    </xdr:from>
    <xdr:ext cx="719667" cy="580445"/>
    <xdr:pic>
      <xdr:nvPicPr>
        <xdr:cNvPr id="150" name="8 Imagen" descr="D:\Documents and Settings\enotario\Configuración local\Temp\Temporary Internet Files\Content.IE5\QQXMQY3R\MC900442072[1].wmf">
          <a:hlinkClick xmlns:r="http://schemas.openxmlformats.org/officeDocument/2006/relationships" r:id="rId2"/>
          <a:extLst>
            <a:ext uri="{FF2B5EF4-FFF2-40B4-BE49-F238E27FC236}">
              <a16:creationId xmlns:a16="http://schemas.microsoft.com/office/drawing/2014/main" id="{00000000-0008-0000-0500-000096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8986500" y="48570066"/>
          <a:ext cx="719667" cy="580445"/>
        </a:xfrm>
        <a:prstGeom prst="rect">
          <a:avLst/>
        </a:prstGeom>
        <a:noFill/>
        <a:ln w="9525">
          <a:noFill/>
          <a:miter lim="800000"/>
          <a:headEnd/>
          <a:tailEnd/>
        </a:ln>
      </xdr:spPr>
    </xdr:pic>
    <xdr:clientData/>
  </xdr:oneCellAnchor>
</xdr:wsDr>
</file>

<file path=xl/drawings/drawing7.xml><?xml version="1.0" encoding="utf-8"?>
<xdr:wsDr xmlns:xdr="http://schemas.openxmlformats.org/drawingml/2006/spreadsheetDrawing" xmlns:a="http://schemas.openxmlformats.org/drawingml/2006/main">
  <xdr:twoCellAnchor>
    <xdr:from>
      <xdr:col>15</xdr:col>
      <xdr:colOff>28575</xdr:colOff>
      <xdr:row>11</xdr:row>
      <xdr:rowOff>247402</xdr:rowOff>
    </xdr:from>
    <xdr:to>
      <xdr:col>15</xdr:col>
      <xdr:colOff>752475</xdr:colOff>
      <xdr:row>14</xdr:row>
      <xdr:rowOff>183381</xdr:rowOff>
    </xdr:to>
    <xdr:pic>
      <xdr:nvPicPr>
        <xdr:cNvPr id="10" name="9 Imagen">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Lst>
        </a:blip>
        <a:stretch>
          <a:fillRect/>
        </a:stretch>
      </xdr:blipFill>
      <xdr:spPr>
        <a:xfrm>
          <a:off x="13079062" y="3599707"/>
          <a:ext cx="723900" cy="975070"/>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13</xdr:col>
      <xdr:colOff>1538816</xdr:colOff>
      <xdr:row>9</xdr:row>
      <xdr:rowOff>187325</xdr:rowOff>
    </xdr:from>
    <xdr:ext cx="650" cy="222103"/>
    <xdr:pic>
      <xdr:nvPicPr>
        <xdr:cNvPr id="11" name="10 Imagen" descr="D:\Documents and Settings\enotario\Configuración local\Temp\Temporary Internet Files\Content.IE5\QQXMQY3R\MC900442072[1].wmf">
          <a:extLst>
            <a:ext uri="{FF2B5EF4-FFF2-40B4-BE49-F238E27FC236}">
              <a16:creationId xmlns:a16="http://schemas.microsoft.com/office/drawing/2014/main" id="{00000000-0008-0000-0700-00000B000000}"/>
            </a:ext>
          </a:extLst>
        </xdr:cNvPr>
        <xdr:cNvPicPr>
          <a:picLocks noChangeAspect="1" noChangeArrowheads="1"/>
        </xdr:cNvPicPr>
      </xdr:nvPicPr>
      <xdr:blipFill>
        <a:blip xmlns:r="http://schemas.openxmlformats.org/officeDocument/2006/relationships" r:embed="rId3" cstate="print">
          <a:duotone>
            <a:schemeClr val="accent3">
              <a:shade val="45000"/>
              <a:satMod val="135000"/>
            </a:schemeClr>
            <a:prstClr val="white"/>
          </a:duotone>
          <a:lum bright="2000" contrast="33000"/>
        </a:blip>
        <a:srcRect/>
        <a:stretch>
          <a:fillRect/>
        </a:stretch>
      </xdr:blipFill>
      <xdr:spPr bwMode="auto">
        <a:xfrm>
          <a:off x="8253941" y="4311650"/>
          <a:ext cx="650" cy="222103"/>
        </a:xfrm>
        <a:prstGeom prst="rect">
          <a:avLst/>
        </a:prstGeom>
        <a:noFill/>
        <a:effectLst>
          <a:glow>
            <a:schemeClr val="accent1">
              <a:alpha val="40000"/>
            </a:schemeClr>
          </a:glow>
        </a:effectLst>
      </xdr:spPr>
    </xdr:pic>
    <xdr:clientData/>
  </xdr:oneCellAnchor>
  <xdr:oneCellAnchor>
    <xdr:from>
      <xdr:col>3</xdr:col>
      <xdr:colOff>1067860</xdr:colOff>
      <xdr:row>5</xdr:row>
      <xdr:rowOff>78317</xdr:rowOff>
    </xdr:from>
    <xdr:ext cx="312443" cy="252000"/>
    <xdr:pic>
      <xdr:nvPicPr>
        <xdr:cNvPr id="15" name="8 Imagen" descr="D:\Documents and Settings\enotario\Configuración local\Temp\Temporary Internet Files\Content.IE5\QQXMQY3R\MC900442072[1].wmf">
          <a:hlinkClick xmlns:r="http://schemas.openxmlformats.org/officeDocument/2006/relationships" r:id="rId4"/>
          <a:extLst>
            <a:ext uri="{FF2B5EF4-FFF2-40B4-BE49-F238E27FC236}">
              <a16:creationId xmlns:a16="http://schemas.microsoft.com/office/drawing/2014/main" id="{00000000-0008-0000-0700-00000F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4473048" y="1280848"/>
          <a:ext cx="312443" cy="252000"/>
        </a:xfrm>
        <a:prstGeom prst="rect">
          <a:avLst/>
        </a:prstGeom>
        <a:noFill/>
        <a:ln w="9525">
          <a:noFill/>
          <a:miter lim="800000"/>
          <a:headEnd/>
          <a:tailEnd/>
        </a:ln>
      </xdr:spPr>
    </xdr:pic>
    <xdr:clientData/>
  </xdr:oneCellAnchor>
  <xdr:oneCellAnchor>
    <xdr:from>
      <xdr:col>3</xdr:col>
      <xdr:colOff>643469</xdr:colOff>
      <xdr:row>46</xdr:row>
      <xdr:rowOff>122767</xdr:rowOff>
    </xdr:from>
    <xdr:ext cx="312443" cy="252000"/>
    <xdr:pic>
      <xdr:nvPicPr>
        <xdr:cNvPr id="16" name="8 Imagen" descr="D:\Documents and Settings\enotario\Configuración local\Temp\Temporary Internet Files\Content.IE5\QQXMQY3R\MC900442072[1].wmf">
          <a:extLst>
            <a:ext uri="{FF2B5EF4-FFF2-40B4-BE49-F238E27FC236}">
              <a16:creationId xmlns:a16="http://schemas.microsoft.com/office/drawing/2014/main" id="{00000000-0008-0000-0700-000010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2167469" y="10907184"/>
          <a:ext cx="312443" cy="252000"/>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19</xdr:col>
          <xdr:colOff>371475</xdr:colOff>
          <xdr:row>7</xdr:row>
          <xdr:rowOff>209550</xdr:rowOff>
        </xdr:from>
        <xdr:to>
          <xdr:col>20</xdr:col>
          <xdr:colOff>466725</xdr:colOff>
          <xdr:row>9</xdr:row>
          <xdr:rowOff>133350</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7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371475</xdr:colOff>
          <xdr:row>5</xdr:row>
          <xdr:rowOff>428625</xdr:rowOff>
        </xdr:from>
        <xdr:to>
          <xdr:col>20</xdr:col>
          <xdr:colOff>466725</xdr:colOff>
          <xdr:row>7</xdr:row>
          <xdr:rowOff>57150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700-00000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219075</xdr:colOff>
          <xdr:row>3</xdr:row>
          <xdr:rowOff>123825</xdr:rowOff>
        </xdr:from>
        <xdr:to>
          <xdr:col>20</xdr:col>
          <xdr:colOff>571500</xdr:colOff>
          <xdr:row>5</xdr:row>
          <xdr:rowOff>238125</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700-00000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371475</xdr:colOff>
          <xdr:row>10</xdr:row>
          <xdr:rowOff>47625</xdr:rowOff>
        </xdr:from>
        <xdr:to>
          <xdr:col>20</xdr:col>
          <xdr:colOff>466725</xdr:colOff>
          <xdr:row>11</xdr:row>
          <xdr:rowOff>247650</xdr:rowOff>
        </xdr:to>
        <xdr:sp macro="" textlink="">
          <xdr:nvSpPr>
            <xdr:cNvPr id="7175" name="Button 7" hidden="1">
              <a:extLst>
                <a:ext uri="{63B3BB69-23CF-44E3-9099-C40C66FF867C}">
                  <a14:compatExt spid="_x0000_s7175"/>
                </a:ext>
                <a:ext uri="{FF2B5EF4-FFF2-40B4-BE49-F238E27FC236}">
                  <a16:creationId xmlns:a16="http://schemas.microsoft.com/office/drawing/2014/main" id="{00000000-0008-0000-0700-00000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Exportar</a:t>
              </a:r>
            </a:p>
            <a:p>
              <a:pPr algn="ctr" rtl="0">
                <a:defRPr sz="1000"/>
              </a:pPr>
              <a:r>
                <a:rPr lang="es-ES" sz="1200" b="1" i="0" u="none" strike="noStrike" baseline="0">
                  <a:solidFill>
                    <a:srgbClr val="000000"/>
                  </a:solidFill>
                  <a:latin typeface="Calibri"/>
                  <a:cs typeface="Calibri"/>
                </a:rPr>
                <a:t>.pdf</a:t>
              </a:r>
            </a:p>
          </xdr:txBody>
        </xdr:sp>
        <xdr:clientData fPrintsWithSheet="0"/>
      </xdr:twoCellAnchor>
    </mc:Choice>
    <mc:Fallback/>
  </mc:AlternateContent>
  <xdr:twoCellAnchor>
    <xdr:from>
      <xdr:col>15</xdr:col>
      <xdr:colOff>1562038</xdr:colOff>
      <xdr:row>4</xdr:row>
      <xdr:rowOff>16542</xdr:rowOff>
    </xdr:from>
    <xdr:to>
      <xdr:col>16</xdr:col>
      <xdr:colOff>447913</xdr:colOff>
      <xdr:row>5</xdr:row>
      <xdr:rowOff>462136</xdr:rowOff>
    </xdr:to>
    <xdr:grpSp>
      <xdr:nvGrpSpPr>
        <xdr:cNvPr id="6" name="Gráfico 4" descr="Documento">
          <a:extLst>
            <a:ext uri="{FF2B5EF4-FFF2-40B4-BE49-F238E27FC236}">
              <a16:creationId xmlns:a16="http://schemas.microsoft.com/office/drawing/2014/main" id="{00000000-0008-0000-0700-000006000000}"/>
            </a:ext>
          </a:extLst>
        </xdr:cNvPr>
        <xdr:cNvGrpSpPr/>
      </xdr:nvGrpSpPr>
      <xdr:grpSpPr>
        <a:xfrm>
          <a:off x="14617638" y="1134142"/>
          <a:ext cx="651175" cy="648794"/>
          <a:chOff x="14510163" y="1162792"/>
          <a:chExt cx="914400" cy="914400"/>
        </a:xfrm>
        <a:effectLst>
          <a:outerShdw blurRad="50800" dist="38100" dir="8100000" sx="105000" sy="105000" algn="tr" rotWithShape="0">
            <a:prstClr val="black">
              <a:alpha val="40000"/>
            </a:prstClr>
          </a:outerShdw>
        </a:effectLst>
      </xdr:grpSpPr>
      <xdr:sp macro="" textlink="">
        <xdr:nvSpPr>
          <xdr:cNvPr id="7" name="Forma libre: forma 6">
            <a:extLst>
              <a:ext uri="{FF2B5EF4-FFF2-40B4-BE49-F238E27FC236}">
                <a16:creationId xmlns:a16="http://schemas.microsoft.com/office/drawing/2014/main" id="{00000000-0008-0000-0700-000007000000}"/>
              </a:ext>
            </a:extLst>
          </xdr:cNvPr>
          <xdr:cNvSpPr/>
        </xdr:nvSpPr>
        <xdr:spPr>
          <a:xfrm>
            <a:off x="14672088" y="1238992"/>
            <a:ext cx="590550" cy="762000"/>
          </a:xfrm>
          <a:custGeom>
            <a:avLst/>
            <a:gdLst>
              <a:gd name="connsiteX0" fmla="*/ 57150 w 590550"/>
              <a:gd name="connsiteY0" fmla="*/ 704850 h 762000"/>
              <a:gd name="connsiteX1" fmla="*/ 57150 w 590550"/>
              <a:gd name="connsiteY1" fmla="*/ 57150 h 762000"/>
              <a:gd name="connsiteX2" fmla="*/ 295275 w 590550"/>
              <a:gd name="connsiteY2" fmla="*/ 57150 h 762000"/>
              <a:gd name="connsiteX3" fmla="*/ 295275 w 590550"/>
              <a:gd name="connsiteY3" fmla="*/ 257175 h 762000"/>
              <a:gd name="connsiteX4" fmla="*/ 533400 w 590550"/>
              <a:gd name="connsiteY4" fmla="*/ 257175 h 762000"/>
              <a:gd name="connsiteX5" fmla="*/ 533400 w 590550"/>
              <a:gd name="connsiteY5" fmla="*/ 704850 h 762000"/>
              <a:gd name="connsiteX6" fmla="*/ 57150 w 590550"/>
              <a:gd name="connsiteY6" fmla="*/ 704850 h 762000"/>
              <a:gd name="connsiteX7" fmla="*/ 352425 w 590550"/>
              <a:gd name="connsiteY7" fmla="*/ 80963 h 762000"/>
              <a:gd name="connsiteX8" fmla="*/ 471488 w 590550"/>
              <a:gd name="connsiteY8" fmla="*/ 200025 h 762000"/>
              <a:gd name="connsiteX9" fmla="*/ 352425 w 590550"/>
              <a:gd name="connsiteY9" fmla="*/ 200025 h 762000"/>
              <a:gd name="connsiteX10" fmla="*/ 352425 w 590550"/>
              <a:gd name="connsiteY10" fmla="*/ 80963 h 762000"/>
              <a:gd name="connsiteX11" fmla="*/ 352425 w 590550"/>
              <a:gd name="connsiteY11" fmla="*/ 0 h 762000"/>
              <a:gd name="connsiteX12" fmla="*/ 0 w 590550"/>
              <a:gd name="connsiteY12" fmla="*/ 0 h 762000"/>
              <a:gd name="connsiteX13" fmla="*/ 0 w 590550"/>
              <a:gd name="connsiteY13" fmla="*/ 762000 h 762000"/>
              <a:gd name="connsiteX14" fmla="*/ 590550 w 590550"/>
              <a:gd name="connsiteY14" fmla="*/ 762000 h 762000"/>
              <a:gd name="connsiteX15" fmla="*/ 590550 w 590550"/>
              <a:gd name="connsiteY15" fmla="*/ 209550 h 762000"/>
              <a:gd name="connsiteX16" fmla="*/ 352425 w 590550"/>
              <a:gd name="connsiteY16" fmla="*/ 0 h 76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590550" h="762000">
                <a:moveTo>
                  <a:pt x="57150" y="704850"/>
                </a:moveTo>
                <a:lnTo>
                  <a:pt x="57150" y="57150"/>
                </a:lnTo>
                <a:lnTo>
                  <a:pt x="295275" y="57150"/>
                </a:lnTo>
                <a:lnTo>
                  <a:pt x="295275" y="257175"/>
                </a:lnTo>
                <a:lnTo>
                  <a:pt x="533400" y="257175"/>
                </a:lnTo>
                <a:lnTo>
                  <a:pt x="533400" y="704850"/>
                </a:lnTo>
                <a:lnTo>
                  <a:pt x="57150" y="704850"/>
                </a:lnTo>
                <a:close/>
                <a:moveTo>
                  <a:pt x="352425" y="80963"/>
                </a:moveTo>
                <a:lnTo>
                  <a:pt x="471488" y="200025"/>
                </a:lnTo>
                <a:lnTo>
                  <a:pt x="352425" y="200025"/>
                </a:lnTo>
                <a:lnTo>
                  <a:pt x="352425" y="80963"/>
                </a:lnTo>
                <a:close/>
                <a:moveTo>
                  <a:pt x="352425" y="0"/>
                </a:moveTo>
                <a:lnTo>
                  <a:pt x="0" y="0"/>
                </a:lnTo>
                <a:lnTo>
                  <a:pt x="0" y="762000"/>
                </a:lnTo>
                <a:lnTo>
                  <a:pt x="590550" y="762000"/>
                </a:lnTo>
                <a:lnTo>
                  <a:pt x="590550" y="209550"/>
                </a:lnTo>
                <a:lnTo>
                  <a:pt x="352425" y="0"/>
                </a:lnTo>
                <a:close/>
              </a:path>
            </a:pathLst>
          </a:custGeom>
          <a:solidFill>
            <a:srgbClr val="000000"/>
          </a:solidFill>
          <a:ln w="9525" cap="flat">
            <a:noFill/>
            <a:prstDash val="solid"/>
            <a:miter/>
          </a:ln>
        </xdr:spPr>
        <xdr:txBody>
          <a:bodyPr rtlCol="0" anchor="ctr"/>
          <a:lstStyle/>
          <a:p>
            <a:endParaRPr lang="es-ES"/>
          </a:p>
        </xdr:txBody>
      </xdr:sp>
      <xdr:sp macro="" textlink="">
        <xdr:nvSpPr>
          <xdr:cNvPr id="8" name="Forma libre: forma 7">
            <a:extLst>
              <a:ext uri="{FF2B5EF4-FFF2-40B4-BE49-F238E27FC236}">
                <a16:creationId xmlns:a16="http://schemas.microsoft.com/office/drawing/2014/main" id="{00000000-0008-0000-0700-000008000000}"/>
              </a:ext>
            </a:extLst>
          </xdr:cNvPr>
          <xdr:cNvSpPr/>
        </xdr:nvSpPr>
        <xdr:spPr>
          <a:xfrm>
            <a:off x="14786388" y="1591417"/>
            <a:ext cx="361950" cy="38100"/>
          </a:xfrm>
          <a:custGeom>
            <a:avLst/>
            <a:gdLst>
              <a:gd name="connsiteX0" fmla="*/ 0 w 361950"/>
              <a:gd name="connsiteY0" fmla="*/ 0 h 38100"/>
              <a:gd name="connsiteX1" fmla="*/ 361950 w 361950"/>
              <a:gd name="connsiteY1" fmla="*/ 0 h 38100"/>
              <a:gd name="connsiteX2" fmla="*/ 361950 w 361950"/>
              <a:gd name="connsiteY2" fmla="*/ 38100 h 38100"/>
              <a:gd name="connsiteX3" fmla="*/ 0 w 361950"/>
              <a:gd name="connsiteY3" fmla="*/ 38100 h 38100"/>
            </a:gdLst>
            <a:ahLst/>
            <a:cxnLst>
              <a:cxn ang="0">
                <a:pos x="connsiteX0" y="connsiteY0"/>
              </a:cxn>
              <a:cxn ang="0">
                <a:pos x="connsiteX1" y="connsiteY1"/>
              </a:cxn>
              <a:cxn ang="0">
                <a:pos x="connsiteX2" y="connsiteY2"/>
              </a:cxn>
              <a:cxn ang="0">
                <a:pos x="connsiteX3" y="connsiteY3"/>
              </a:cxn>
            </a:cxnLst>
            <a:rect l="l" t="t" r="r" b="b"/>
            <a:pathLst>
              <a:path w="361950" h="38100">
                <a:moveTo>
                  <a:pt x="0" y="0"/>
                </a:moveTo>
                <a:lnTo>
                  <a:pt x="361950" y="0"/>
                </a:lnTo>
                <a:lnTo>
                  <a:pt x="361950" y="38100"/>
                </a:lnTo>
                <a:lnTo>
                  <a:pt x="0" y="38100"/>
                </a:lnTo>
                <a:close/>
              </a:path>
            </a:pathLst>
          </a:custGeom>
          <a:solidFill>
            <a:srgbClr val="000000"/>
          </a:solidFill>
          <a:ln w="9525" cap="flat">
            <a:noFill/>
            <a:prstDash val="solid"/>
            <a:miter/>
          </a:ln>
        </xdr:spPr>
        <xdr:txBody>
          <a:bodyPr rtlCol="0" anchor="ctr"/>
          <a:lstStyle/>
          <a:p>
            <a:endParaRPr lang="es-ES"/>
          </a:p>
        </xdr:txBody>
      </xdr:sp>
      <xdr:sp macro="" textlink="">
        <xdr:nvSpPr>
          <xdr:cNvPr id="9" name="Forma libre: forma 8">
            <a:extLst>
              <a:ext uri="{FF2B5EF4-FFF2-40B4-BE49-F238E27FC236}">
                <a16:creationId xmlns:a16="http://schemas.microsoft.com/office/drawing/2014/main" id="{00000000-0008-0000-0700-000009000000}"/>
              </a:ext>
            </a:extLst>
          </xdr:cNvPr>
          <xdr:cNvSpPr/>
        </xdr:nvSpPr>
        <xdr:spPr>
          <a:xfrm>
            <a:off x="14786388" y="1515217"/>
            <a:ext cx="123825" cy="38100"/>
          </a:xfrm>
          <a:custGeom>
            <a:avLst/>
            <a:gdLst>
              <a:gd name="connsiteX0" fmla="*/ 0 w 123825"/>
              <a:gd name="connsiteY0" fmla="*/ 0 h 38100"/>
              <a:gd name="connsiteX1" fmla="*/ 123825 w 123825"/>
              <a:gd name="connsiteY1" fmla="*/ 0 h 38100"/>
              <a:gd name="connsiteX2" fmla="*/ 123825 w 123825"/>
              <a:gd name="connsiteY2" fmla="*/ 38100 h 38100"/>
              <a:gd name="connsiteX3" fmla="*/ 0 w 123825"/>
              <a:gd name="connsiteY3" fmla="*/ 38100 h 38100"/>
            </a:gdLst>
            <a:ahLst/>
            <a:cxnLst>
              <a:cxn ang="0">
                <a:pos x="connsiteX0" y="connsiteY0"/>
              </a:cxn>
              <a:cxn ang="0">
                <a:pos x="connsiteX1" y="connsiteY1"/>
              </a:cxn>
              <a:cxn ang="0">
                <a:pos x="connsiteX2" y="connsiteY2"/>
              </a:cxn>
              <a:cxn ang="0">
                <a:pos x="connsiteX3" y="connsiteY3"/>
              </a:cxn>
            </a:cxnLst>
            <a:rect l="l" t="t" r="r" b="b"/>
            <a:pathLst>
              <a:path w="123825" h="38100">
                <a:moveTo>
                  <a:pt x="0" y="0"/>
                </a:moveTo>
                <a:lnTo>
                  <a:pt x="123825" y="0"/>
                </a:lnTo>
                <a:lnTo>
                  <a:pt x="123825" y="38100"/>
                </a:lnTo>
                <a:lnTo>
                  <a:pt x="0" y="38100"/>
                </a:lnTo>
                <a:close/>
              </a:path>
            </a:pathLst>
          </a:custGeom>
          <a:solidFill>
            <a:srgbClr val="000000"/>
          </a:solidFill>
          <a:ln w="9525" cap="flat">
            <a:noFill/>
            <a:prstDash val="solid"/>
            <a:miter/>
          </a:ln>
        </xdr:spPr>
        <xdr:txBody>
          <a:bodyPr rtlCol="0" anchor="ctr"/>
          <a:lstStyle/>
          <a:p>
            <a:endParaRPr lang="es-ES"/>
          </a:p>
        </xdr:txBody>
      </xdr:sp>
      <xdr:sp macro="" textlink="">
        <xdr:nvSpPr>
          <xdr:cNvPr id="12" name="Forma libre: forma 11">
            <a:extLst>
              <a:ext uri="{FF2B5EF4-FFF2-40B4-BE49-F238E27FC236}">
                <a16:creationId xmlns:a16="http://schemas.microsoft.com/office/drawing/2014/main" id="{00000000-0008-0000-0700-00000C000000}"/>
              </a:ext>
            </a:extLst>
          </xdr:cNvPr>
          <xdr:cNvSpPr/>
        </xdr:nvSpPr>
        <xdr:spPr>
          <a:xfrm>
            <a:off x="14786388" y="1667617"/>
            <a:ext cx="361950" cy="38100"/>
          </a:xfrm>
          <a:custGeom>
            <a:avLst/>
            <a:gdLst>
              <a:gd name="connsiteX0" fmla="*/ 0 w 361950"/>
              <a:gd name="connsiteY0" fmla="*/ 0 h 38100"/>
              <a:gd name="connsiteX1" fmla="*/ 361950 w 361950"/>
              <a:gd name="connsiteY1" fmla="*/ 0 h 38100"/>
              <a:gd name="connsiteX2" fmla="*/ 361950 w 361950"/>
              <a:gd name="connsiteY2" fmla="*/ 38100 h 38100"/>
              <a:gd name="connsiteX3" fmla="*/ 0 w 361950"/>
              <a:gd name="connsiteY3" fmla="*/ 38100 h 38100"/>
            </a:gdLst>
            <a:ahLst/>
            <a:cxnLst>
              <a:cxn ang="0">
                <a:pos x="connsiteX0" y="connsiteY0"/>
              </a:cxn>
              <a:cxn ang="0">
                <a:pos x="connsiteX1" y="connsiteY1"/>
              </a:cxn>
              <a:cxn ang="0">
                <a:pos x="connsiteX2" y="connsiteY2"/>
              </a:cxn>
              <a:cxn ang="0">
                <a:pos x="connsiteX3" y="connsiteY3"/>
              </a:cxn>
            </a:cxnLst>
            <a:rect l="l" t="t" r="r" b="b"/>
            <a:pathLst>
              <a:path w="361950" h="38100">
                <a:moveTo>
                  <a:pt x="0" y="0"/>
                </a:moveTo>
                <a:lnTo>
                  <a:pt x="361950" y="0"/>
                </a:lnTo>
                <a:lnTo>
                  <a:pt x="361950" y="38100"/>
                </a:lnTo>
                <a:lnTo>
                  <a:pt x="0" y="38100"/>
                </a:lnTo>
                <a:close/>
              </a:path>
            </a:pathLst>
          </a:custGeom>
          <a:solidFill>
            <a:srgbClr val="000000"/>
          </a:solidFill>
          <a:ln w="9525" cap="flat">
            <a:noFill/>
            <a:prstDash val="solid"/>
            <a:miter/>
          </a:ln>
        </xdr:spPr>
        <xdr:txBody>
          <a:bodyPr rtlCol="0" anchor="ctr"/>
          <a:lstStyle/>
          <a:p>
            <a:endParaRPr lang="es-ES"/>
          </a:p>
        </xdr:txBody>
      </xdr:sp>
      <xdr:sp macro="" textlink="">
        <xdr:nvSpPr>
          <xdr:cNvPr id="17" name="Forma libre: forma 16">
            <a:extLst>
              <a:ext uri="{FF2B5EF4-FFF2-40B4-BE49-F238E27FC236}">
                <a16:creationId xmlns:a16="http://schemas.microsoft.com/office/drawing/2014/main" id="{00000000-0008-0000-0700-000011000000}"/>
              </a:ext>
            </a:extLst>
          </xdr:cNvPr>
          <xdr:cNvSpPr/>
        </xdr:nvSpPr>
        <xdr:spPr>
          <a:xfrm>
            <a:off x="14786388" y="1743817"/>
            <a:ext cx="361950" cy="38100"/>
          </a:xfrm>
          <a:custGeom>
            <a:avLst/>
            <a:gdLst>
              <a:gd name="connsiteX0" fmla="*/ 0 w 361950"/>
              <a:gd name="connsiteY0" fmla="*/ 0 h 38100"/>
              <a:gd name="connsiteX1" fmla="*/ 361950 w 361950"/>
              <a:gd name="connsiteY1" fmla="*/ 0 h 38100"/>
              <a:gd name="connsiteX2" fmla="*/ 361950 w 361950"/>
              <a:gd name="connsiteY2" fmla="*/ 38100 h 38100"/>
              <a:gd name="connsiteX3" fmla="*/ 0 w 361950"/>
              <a:gd name="connsiteY3" fmla="*/ 38100 h 38100"/>
            </a:gdLst>
            <a:ahLst/>
            <a:cxnLst>
              <a:cxn ang="0">
                <a:pos x="connsiteX0" y="connsiteY0"/>
              </a:cxn>
              <a:cxn ang="0">
                <a:pos x="connsiteX1" y="connsiteY1"/>
              </a:cxn>
              <a:cxn ang="0">
                <a:pos x="connsiteX2" y="connsiteY2"/>
              </a:cxn>
              <a:cxn ang="0">
                <a:pos x="connsiteX3" y="connsiteY3"/>
              </a:cxn>
            </a:cxnLst>
            <a:rect l="l" t="t" r="r" b="b"/>
            <a:pathLst>
              <a:path w="361950" h="38100">
                <a:moveTo>
                  <a:pt x="0" y="0"/>
                </a:moveTo>
                <a:lnTo>
                  <a:pt x="361950" y="0"/>
                </a:lnTo>
                <a:lnTo>
                  <a:pt x="361950" y="38100"/>
                </a:lnTo>
                <a:lnTo>
                  <a:pt x="0" y="38100"/>
                </a:lnTo>
                <a:close/>
              </a:path>
            </a:pathLst>
          </a:custGeom>
          <a:solidFill>
            <a:srgbClr val="000000"/>
          </a:solidFill>
          <a:ln w="9525" cap="flat">
            <a:noFill/>
            <a:prstDash val="solid"/>
            <a:miter/>
          </a:ln>
        </xdr:spPr>
        <xdr:txBody>
          <a:bodyPr rtlCol="0" anchor="ctr"/>
          <a:lstStyle/>
          <a:p>
            <a:endParaRPr lang="es-ES"/>
          </a:p>
        </xdr:txBody>
      </xdr:sp>
      <xdr:sp macro="" textlink="">
        <xdr:nvSpPr>
          <xdr:cNvPr id="19" name="Forma libre: forma 18">
            <a:extLst>
              <a:ext uri="{FF2B5EF4-FFF2-40B4-BE49-F238E27FC236}">
                <a16:creationId xmlns:a16="http://schemas.microsoft.com/office/drawing/2014/main" id="{00000000-0008-0000-0700-000013000000}"/>
              </a:ext>
            </a:extLst>
          </xdr:cNvPr>
          <xdr:cNvSpPr/>
        </xdr:nvSpPr>
        <xdr:spPr>
          <a:xfrm>
            <a:off x="14786388" y="1820017"/>
            <a:ext cx="361950" cy="38100"/>
          </a:xfrm>
          <a:custGeom>
            <a:avLst/>
            <a:gdLst>
              <a:gd name="connsiteX0" fmla="*/ 0 w 361950"/>
              <a:gd name="connsiteY0" fmla="*/ 0 h 38100"/>
              <a:gd name="connsiteX1" fmla="*/ 361950 w 361950"/>
              <a:gd name="connsiteY1" fmla="*/ 0 h 38100"/>
              <a:gd name="connsiteX2" fmla="*/ 361950 w 361950"/>
              <a:gd name="connsiteY2" fmla="*/ 38100 h 38100"/>
              <a:gd name="connsiteX3" fmla="*/ 0 w 361950"/>
              <a:gd name="connsiteY3" fmla="*/ 38100 h 38100"/>
            </a:gdLst>
            <a:ahLst/>
            <a:cxnLst>
              <a:cxn ang="0">
                <a:pos x="connsiteX0" y="connsiteY0"/>
              </a:cxn>
              <a:cxn ang="0">
                <a:pos x="connsiteX1" y="connsiteY1"/>
              </a:cxn>
              <a:cxn ang="0">
                <a:pos x="connsiteX2" y="connsiteY2"/>
              </a:cxn>
              <a:cxn ang="0">
                <a:pos x="connsiteX3" y="connsiteY3"/>
              </a:cxn>
            </a:cxnLst>
            <a:rect l="l" t="t" r="r" b="b"/>
            <a:pathLst>
              <a:path w="361950" h="38100">
                <a:moveTo>
                  <a:pt x="0" y="0"/>
                </a:moveTo>
                <a:lnTo>
                  <a:pt x="361950" y="0"/>
                </a:lnTo>
                <a:lnTo>
                  <a:pt x="361950" y="38100"/>
                </a:lnTo>
                <a:lnTo>
                  <a:pt x="0" y="38100"/>
                </a:lnTo>
                <a:close/>
              </a:path>
            </a:pathLst>
          </a:custGeom>
          <a:solidFill>
            <a:srgbClr val="000000"/>
          </a:solidFill>
          <a:ln w="9525" cap="flat">
            <a:noFill/>
            <a:prstDash val="solid"/>
            <a:miter/>
          </a:ln>
        </xdr:spPr>
        <xdr:txBody>
          <a:bodyPr rtlCol="0" anchor="ctr"/>
          <a:lstStyle/>
          <a:p>
            <a:endParaRPr lang="es-ES"/>
          </a:p>
        </xdr:txBody>
      </xdr:sp>
    </xdr:grpSp>
    <xdr:clientData/>
  </xdr:twoCellAnchor>
  <xdr:twoCellAnchor>
    <xdr:from>
      <xdr:col>3</xdr:col>
      <xdr:colOff>37111</xdr:colOff>
      <xdr:row>34</xdr:row>
      <xdr:rowOff>420584</xdr:rowOff>
    </xdr:from>
    <xdr:to>
      <xdr:col>4</xdr:col>
      <xdr:colOff>852242</xdr:colOff>
      <xdr:row>34</xdr:row>
      <xdr:rowOff>890648</xdr:rowOff>
    </xdr:to>
    <xdr:pic>
      <xdr:nvPicPr>
        <xdr:cNvPr id="27" name="Imagen 26">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5" cstate="email">
          <a:extLst>
            <a:ext uri="{BEBA8EAE-BF5A-486C-A8C5-ECC9F3942E4B}">
              <a14:imgProps xmlns:a14="http://schemas.microsoft.com/office/drawing/2010/main">
                <a14:imgLayer r:embed="rId6">
                  <a14:imgEffect>
                    <a14:sharpenSoften amount="50000"/>
                  </a14:imgEffect>
                </a14:imgLayer>
              </a14:imgProps>
            </a:ext>
            <a:ext uri="{28A0092B-C50C-407E-A947-70E740481C1C}">
              <a14:useLocalDpi xmlns:a14="http://schemas.microsoft.com/office/drawing/2010/main"/>
            </a:ext>
          </a:extLst>
        </a:blip>
        <a:stretch>
          <a:fillRect/>
        </a:stretch>
      </xdr:blipFill>
      <xdr:spPr>
        <a:xfrm>
          <a:off x="3463637" y="9995065"/>
          <a:ext cx="2410878" cy="470064"/>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3</xdr:col>
      <xdr:colOff>177738</xdr:colOff>
      <xdr:row>19</xdr:row>
      <xdr:rowOff>517813</xdr:rowOff>
    </xdr:from>
    <xdr:to>
      <xdr:col>4</xdr:col>
      <xdr:colOff>613991</xdr:colOff>
      <xdr:row>20</xdr:row>
      <xdr:rowOff>107012</xdr:rowOff>
    </xdr:to>
    <xdr:pic>
      <xdr:nvPicPr>
        <xdr:cNvPr id="22" name="Imagen 21">
          <a:extLst>
            <a:ext uri="{FF2B5EF4-FFF2-40B4-BE49-F238E27FC236}">
              <a16:creationId xmlns:a16="http://schemas.microsoft.com/office/drawing/2014/main" id="{00000000-0008-0000-0700-000016000000}"/>
            </a:ext>
          </a:extLst>
        </xdr:cNvPr>
        <xdr:cNvPicPr>
          <a:picLocks noChangeAspect="1"/>
        </xdr:cNvPicPr>
      </xdr:nvPicPr>
      <xdr:blipFill rotWithShape="1">
        <a:blip xmlns:r="http://schemas.openxmlformats.org/officeDocument/2006/relationships" r:embed="rId7"/>
        <a:srcRect l="2790" t="25004" r="1512" b="14589"/>
        <a:stretch/>
      </xdr:blipFill>
      <xdr:spPr>
        <a:xfrm>
          <a:off x="3582926" y="6899563"/>
          <a:ext cx="2031690" cy="613137"/>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3</xdr:col>
      <xdr:colOff>686156</xdr:colOff>
      <xdr:row>18</xdr:row>
      <xdr:rowOff>424297</xdr:rowOff>
    </xdr:from>
    <xdr:to>
      <xdr:col>3</xdr:col>
      <xdr:colOff>1585363</xdr:colOff>
      <xdr:row>19</xdr:row>
      <xdr:rowOff>498517</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backgroundRemoval t="5735" b="89964" l="9779" r="89905">
                      <a14:foregroundMark x1="55521" y1="74552" x2="55521" y2="74552"/>
                      <a14:foregroundMark x1="46372" y1="70609" x2="46372" y2="70609"/>
                      <a14:foregroundMark x1="50789" y1="5735" x2="50789" y2="5735"/>
                      <a14:foregroundMark x1="49527" y1="33692" x2="49527" y2="33692"/>
                      <a14:foregroundMark x1="60252" y1="32975" x2="60252" y2="32975"/>
                    </a14:backgroundRemoval>
                  </a14:imgEffect>
                </a14:imgLayer>
              </a14:imgProps>
            </a:ext>
          </a:extLst>
        </a:blip>
        <a:stretch>
          <a:fillRect/>
        </a:stretch>
      </xdr:blipFill>
      <xdr:spPr>
        <a:xfrm>
          <a:off x="4091344" y="6091672"/>
          <a:ext cx="899207" cy="78859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3</xdr:col>
      <xdr:colOff>701299</xdr:colOff>
      <xdr:row>32</xdr:row>
      <xdr:rowOff>335849</xdr:rowOff>
    </xdr:from>
    <xdr:to>
      <xdr:col>3</xdr:col>
      <xdr:colOff>1570219</xdr:colOff>
      <xdr:row>34</xdr:row>
      <xdr:rowOff>219374</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backgroundRemoval t="3346" b="91450" l="9901" r="89769">
                      <a14:foregroundMark x1="59736" y1="8550" x2="59736" y2="8550"/>
                      <a14:foregroundMark x1="49505" y1="3346" x2="49505" y2="3346"/>
                      <a14:foregroundMark x1="39934" y1="50186" x2="39934" y2="50186"/>
                      <a14:foregroundMark x1="58086" y1="33086" x2="58086" y2="33086"/>
                      <a14:foregroundMark x1="49505" y1="91450" x2="49505" y2="91450"/>
                    </a14:backgroundRemoval>
                  </a14:imgEffect>
                </a14:imgLayer>
              </a14:imgProps>
            </a:ext>
          </a:extLst>
        </a:blip>
        <a:stretch>
          <a:fillRect/>
        </a:stretch>
      </xdr:blipFill>
      <xdr:spPr>
        <a:xfrm>
          <a:off x="4106487" y="11408662"/>
          <a:ext cx="868920" cy="788400"/>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19</xdr:col>
      <xdr:colOff>404812</xdr:colOff>
      <xdr:row>13</xdr:row>
      <xdr:rowOff>83344</xdr:rowOff>
    </xdr:from>
    <xdr:to>
      <xdr:col>20</xdr:col>
      <xdr:colOff>417512</xdr:colOff>
      <xdr:row>16</xdr:row>
      <xdr:rowOff>405839</xdr:rowOff>
    </xdr:to>
    <xdr:grpSp>
      <xdr:nvGrpSpPr>
        <xdr:cNvPr id="24" name="Grupo 23">
          <a:extLst>
            <a:ext uri="{FF2B5EF4-FFF2-40B4-BE49-F238E27FC236}">
              <a16:creationId xmlns:a16="http://schemas.microsoft.com/office/drawing/2014/main" id="{00000000-0008-0000-0700-000018000000}"/>
            </a:ext>
          </a:extLst>
        </xdr:cNvPr>
        <xdr:cNvGrpSpPr/>
      </xdr:nvGrpSpPr>
      <xdr:grpSpPr>
        <a:xfrm>
          <a:off x="17321212" y="4299744"/>
          <a:ext cx="774700" cy="1071795"/>
          <a:chOff x="19913600" y="4267200"/>
          <a:chExt cx="774700" cy="1060682"/>
        </a:xfrm>
      </xdr:grpSpPr>
      <xdr:pic>
        <xdr:nvPicPr>
          <xdr:cNvPr id="25" name="Imagen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26" name="Picture 2">
            <a:extLst>
              <a:ext uri="{FF2B5EF4-FFF2-40B4-BE49-F238E27FC236}">
                <a16:creationId xmlns:a16="http://schemas.microsoft.com/office/drawing/2014/main" id="{00000000-0008-0000-0700-00001A000000}"/>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twoCellAnchor editAs="oneCell">
    <xdr:from>
      <xdr:col>19</xdr:col>
      <xdr:colOff>559594</xdr:colOff>
      <xdr:row>17</xdr:row>
      <xdr:rowOff>11906</xdr:rowOff>
    </xdr:from>
    <xdr:to>
      <xdr:col>20</xdr:col>
      <xdr:colOff>306082</xdr:colOff>
      <xdr:row>18</xdr:row>
      <xdr:rowOff>126142</xdr:rowOff>
    </xdr:to>
    <xdr:pic>
      <xdr:nvPicPr>
        <xdr:cNvPr id="29" name="Imagen 28">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15" cstate="email">
          <a:extLst>
            <a:ext uri="{BEBA8EAE-BF5A-486C-A8C5-ECC9F3942E4B}">
              <a14:imgProps xmlns:a14="http://schemas.microsoft.com/office/drawing/2010/main">
                <a14:imgLayer r:embed="rId16">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7406938" y="542925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203200</xdr:colOff>
      <xdr:row>17</xdr:row>
      <xdr:rowOff>215900</xdr:rowOff>
    </xdr:from>
    <xdr:to>
      <xdr:col>0</xdr:col>
      <xdr:colOff>2173875</xdr:colOff>
      <xdr:row>18</xdr:row>
      <xdr:rowOff>647700</xdr:rowOff>
    </xdr:to>
    <xdr:pic>
      <xdr:nvPicPr>
        <xdr:cNvPr id="32" name="Imagen 31">
          <a:extLst>
            <a:ext uri="{FF2B5EF4-FFF2-40B4-BE49-F238E27FC236}">
              <a16:creationId xmlns:a16="http://schemas.microsoft.com/office/drawing/2014/main" id="{00000000-0008-0000-0700-000020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3200" y="5689600"/>
          <a:ext cx="1970675" cy="685800"/>
        </a:xfrm>
        <a:prstGeom prst="rect">
          <a:avLst/>
        </a:prstGeom>
      </xdr:spPr>
    </xdr:pic>
    <xdr:clientData/>
  </xdr:twoCellAnchor>
  <xdr:twoCellAnchor editAs="oneCell">
    <xdr:from>
      <xdr:col>15</xdr:col>
      <xdr:colOff>952500</xdr:colOff>
      <xdr:row>2</xdr:row>
      <xdr:rowOff>63500</xdr:rowOff>
    </xdr:from>
    <xdr:to>
      <xdr:col>16</xdr:col>
      <xdr:colOff>685800</xdr:colOff>
      <xdr:row>3</xdr:row>
      <xdr:rowOff>267517</xdr:rowOff>
    </xdr:to>
    <xdr:pic>
      <xdr:nvPicPr>
        <xdr:cNvPr id="28" name="Imagen 27">
          <a:extLst>
            <a:ext uri="{FF2B5EF4-FFF2-40B4-BE49-F238E27FC236}">
              <a16:creationId xmlns:a16="http://schemas.microsoft.com/office/drawing/2014/main" id="{00000000-0008-0000-0700-00001C000000}"/>
            </a:ext>
          </a:extLst>
        </xdr:cNvPr>
        <xdr:cNvPicPr>
          <a:picLocks noChangeAspect="1"/>
        </xdr:cNvPicPr>
      </xdr:nvPicPr>
      <xdr:blipFill>
        <a:blip xmlns:r="http://schemas.openxmlformats.org/officeDocument/2006/relationships" r:embed="rId18" cstate="print">
          <a:biLevel thresh="25000"/>
          <a:extLst>
            <a:ext uri="{28A0092B-C50C-407E-A947-70E740481C1C}">
              <a14:useLocalDpi xmlns:a14="http://schemas.microsoft.com/office/drawing/2010/main" val="0"/>
            </a:ext>
          </a:extLst>
        </a:blip>
        <a:stretch>
          <a:fillRect/>
        </a:stretch>
      </xdr:blipFill>
      <xdr:spPr>
        <a:xfrm>
          <a:off x="14008100" y="546100"/>
          <a:ext cx="1498600" cy="52151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12</xdr:col>
      <xdr:colOff>133350</xdr:colOff>
      <xdr:row>4</xdr:row>
      <xdr:rowOff>9525</xdr:rowOff>
    </xdr:from>
    <xdr:to>
      <xdr:col>18</xdr:col>
      <xdr:colOff>581025</xdr:colOff>
      <xdr:row>87</xdr:row>
      <xdr:rowOff>180975</xdr:rowOff>
    </xdr:to>
    <xdr:graphicFrame macro="">
      <xdr:nvGraphicFramePr>
        <xdr:cNvPr id="2" name="2 Gráfico">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21</xdr:col>
          <xdr:colOff>304800</xdr:colOff>
          <xdr:row>5</xdr:row>
          <xdr:rowOff>28575</xdr:rowOff>
        </xdr:from>
        <xdr:to>
          <xdr:col>23</xdr:col>
          <xdr:colOff>485775</xdr:colOff>
          <xdr:row>6</xdr:row>
          <xdr:rowOff>95250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466725</xdr:colOff>
          <xdr:row>11</xdr:row>
          <xdr:rowOff>0</xdr:rowOff>
        </xdr:from>
        <xdr:to>
          <xdr:col>23</xdr:col>
          <xdr:colOff>323850</xdr:colOff>
          <xdr:row>13</xdr:row>
          <xdr:rowOff>152400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466725</xdr:colOff>
          <xdr:row>7</xdr:row>
          <xdr:rowOff>95250</xdr:rowOff>
        </xdr:from>
        <xdr:to>
          <xdr:col>23</xdr:col>
          <xdr:colOff>323850</xdr:colOff>
          <xdr:row>10</xdr:row>
          <xdr:rowOff>38100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xdr:twoCellAnchor>
    <xdr:from>
      <xdr:col>13</xdr:col>
      <xdr:colOff>736600</xdr:colOff>
      <xdr:row>1</xdr:row>
      <xdr:rowOff>141817</xdr:rowOff>
    </xdr:from>
    <xdr:to>
      <xdr:col>16</xdr:col>
      <xdr:colOff>304733</xdr:colOff>
      <xdr:row>2</xdr:row>
      <xdr:rowOff>161067</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cstate="email">
          <a:extLst>
            <a:ext uri="{BEBA8EAE-BF5A-486C-A8C5-ECC9F3942E4B}">
              <a14:imgProps xmlns:a14="http://schemas.microsoft.com/office/drawing/2010/main">
                <a14:imgLayer r:embed="rId3">
                  <a14:imgEffect>
                    <a14:sharpenSoften amount="50000"/>
                  </a14:imgEffect>
                </a14:imgLayer>
              </a14:imgProps>
            </a:ext>
            <a:ext uri="{28A0092B-C50C-407E-A947-70E740481C1C}">
              <a14:useLocalDpi xmlns:a14="http://schemas.microsoft.com/office/drawing/2010/main"/>
            </a:ext>
          </a:extLst>
        </a:blip>
        <a:stretch>
          <a:fillRect/>
        </a:stretch>
      </xdr:blipFill>
      <xdr:spPr>
        <a:xfrm>
          <a:off x="12433300" y="345017"/>
          <a:ext cx="1727133" cy="3367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16</xdr:col>
      <xdr:colOff>674158</xdr:colOff>
      <xdr:row>1</xdr:row>
      <xdr:rowOff>114300</xdr:rowOff>
    </xdr:from>
    <xdr:to>
      <xdr:col>18</xdr:col>
      <xdr:colOff>37367</xdr:colOff>
      <xdr:row>2</xdr:row>
      <xdr:rowOff>228800</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4529858" y="317500"/>
          <a:ext cx="760209" cy="432000"/>
        </a:xfrm>
        <a:prstGeom prst="rect">
          <a:avLst/>
        </a:prstGeom>
      </xdr:spPr>
    </xdr:pic>
    <xdr:clientData/>
  </xdr:twoCellAnchor>
  <xdr:twoCellAnchor>
    <xdr:from>
      <xdr:col>22</xdr:col>
      <xdr:colOff>25400</xdr:colOff>
      <xdr:row>14</xdr:row>
      <xdr:rowOff>190500</xdr:rowOff>
    </xdr:from>
    <xdr:to>
      <xdr:col>23</xdr:col>
      <xdr:colOff>279400</xdr:colOff>
      <xdr:row>20</xdr:row>
      <xdr:rowOff>31982</xdr:rowOff>
    </xdr:to>
    <xdr:grpSp>
      <xdr:nvGrpSpPr>
        <xdr:cNvPr id="10" name="Grupo 9">
          <a:extLst>
            <a:ext uri="{FF2B5EF4-FFF2-40B4-BE49-F238E27FC236}">
              <a16:creationId xmlns:a16="http://schemas.microsoft.com/office/drawing/2014/main" id="{00000000-0008-0000-0800-00000A000000}"/>
            </a:ext>
          </a:extLst>
        </xdr:cNvPr>
        <xdr:cNvGrpSpPr/>
      </xdr:nvGrpSpPr>
      <xdr:grpSpPr>
        <a:xfrm>
          <a:off x="16884650" y="3786188"/>
          <a:ext cx="765969" cy="1055919"/>
          <a:chOff x="19913600" y="4267200"/>
          <a:chExt cx="774700" cy="1060682"/>
        </a:xfrm>
      </xdr:grpSpPr>
      <xdr:pic>
        <xdr:nvPicPr>
          <xdr:cNvPr id="11" name="Imagen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12" name="Picture 2">
            <a:extLst>
              <a:ext uri="{FF2B5EF4-FFF2-40B4-BE49-F238E27FC236}">
                <a16:creationId xmlns:a16="http://schemas.microsoft.com/office/drawing/2014/main" id="{00000000-0008-0000-0800-00000C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twoCellAnchor editAs="oneCell">
    <xdr:from>
      <xdr:col>22</xdr:col>
      <xdr:colOff>190500</xdr:colOff>
      <xdr:row>22</xdr:row>
      <xdr:rowOff>177800</xdr:rowOff>
    </xdr:from>
    <xdr:to>
      <xdr:col>23</xdr:col>
      <xdr:colOff>178288</xdr:colOff>
      <xdr:row>24</xdr:row>
      <xdr:rowOff>135667</xdr:rowOff>
    </xdr:to>
    <xdr:pic>
      <xdr:nvPicPr>
        <xdr:cNvPr id="14" name="Imagen 13">
          <a:extLst>
            <a:ext uri="{FF2B5EF4-FFF2-40B4-BE49-F238E27FC236}">
              <a16:creationId xmlns:a16="http://schemas.microsoft.com/office/drawing/2014/main" id="{00000000-0008-0000-0800-00000E000000}"/>
            </a:ext>
          </a:extLst>
        </xdr:cNvPr>
        <xdr:cNvPicPr>
          <a:picLocks noChangeAspect="1"/>
        </xdr:cNvPicPr>
      </xdr:nvPicPr>
      <xdr:blipFill>
        <a:blip xmlns:r="http://schemas.openxmlformats.org/officeDocument/2006/relationships" r:embed="rId8" cstate="email">
          <a:extLst>
            <a:ext uri="{BEBA8EAE-BF5A-486C-A8C5-ECC9F3942E4B}">
              <a14:imgProps xmlns:a14="http://schemas.microsoft.com/office/drawing/2010/main">
                <a14:imgLayer r:embed="rId9">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8643600" y="53594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203200</xdr:colOff>
      <xdr:row>14</xdr:row>
      <xdr:rowOff>142082</xdr:rowOff>
    </xdr:from>
    <xdr:to>
      <xdr:col>0</xdr:col>
      <xdr:colOff>2173875</xdr:colOff>
      <xdr:row>18</xdr:row>
      <xdr:rowOff>15082</xdr:rowOff>
    </xdr:to>
    <xdr:pic>
      <xdr:nvPicPr>
        <xdr:cNvPr id="20" name="Imagen 19">
          <a:extLst>
            <a:ext uri="{FF2B5EF4-FFF2-40B4-BE49-F238E27FC236}">
              <a16:creationId xmlns:a16="http://schemas.microsoft.com/office/drawing/2014/main" id="{00000000-0008-0000-0800-000014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3200" y="3737770"/>
          <a:ext cx="1970675" cy="6826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424206</xdr:colOff>
      <xdr:row>12</xdr:row>
      <xdr:rowOff>254000</xdr:rowOff>
    </xdr:from>
    <xdr:to>
      <xdr:col>19</xdr:col>
      <xdr:colOff>456527</xdr:colOff>
      <xdr:row>25</xdr:row>
      <xdr:rowOff>25400</xdr:rowOff>
    </xdr:to>
    <xdr:pic>
      <xdr:nvPicPr>
        <xdr:cNvPr id="5" name="2 Imagen">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9085606" y="3543300"/>
          <a:ext cx="4604321" cy="2882900"/>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3</xdr:col>
      <xdr:colOff>395288</xdr:colOff>
      <xdr:row>7</xdr:row>
      <xdr:rowOff>53181</xdr:rowOff>
    </xdr:from>
    <xdr:ext cx="457200" cy="368753"/>
    <xdr:pic>
      <xdr:nvPicPr>
        <xdr:cNvPr id="6" name="8 Imagen" descr="D:\Documents and Settings\enotario\Configuración local\Temp\Temporary Internet Files\Content.IE5\QQXMQY3R\MC900442072[1].wmf">
          <a:hlinkClick xmlns:r="http://schemas.openxmlformats.org/officeDocument/2006/relationships" r:id="rId2"/>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3824288" y="1958181"/>
          <a:ext cx="457200" cy="368753"/>
        </a:xfrm>
        <a:prstGeom prst="rect">
          <a:avLst/>
        </a:prstGeom>
        <a:noFill/>
        <a:ln w="9525">
          <a:noFill/>
          <a:miter lim="800000"/>
          <a:headEnd/>
          <a:tailEnd/>
        </a:ln>
      </xdr:spPr>
    </xdr:pic>
    <xdr:clientData/>
  </xdr:oneCellAnchor>
  <xdr:twoCellAnchor editAs="oneCell">
    <xdr:from>
      <xdr:col>17</xdr:col>
      <xdr:colOff>406403</xdr:colOff>
      <xdr:row>5</xdr:row>
      <xdr:rowOff>63500</xdr:rowOff>
    </xdr:from>
    <xdr:to>
      <xdr:col>18</xdr:col>
      <xdr:colOff>502200</xdr:colOff>
      <xdr:row>8</xdr:row>
      <xdr:rowOff>396300</xdr:rowOff>
    </xdr:to>
    <xdr:pic>
      <xdr:nvPicPr>
        <xdr:cNvPr id="7" name="145 Imagen">
          <a:hlinkClick xmlns:r="http://schemas.openxmlformats.org/officeDocument/2006/relationships" r:id="rId4"/>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5"/>
        <a:stretch>
          <a:fillRect/>
        </a:stretch>
      </xdr:blipFill>
      <xdr:spPr>
        <a:xfrm>
          <a:off x="13982703" y="1244600"/>
          <a:ext cx="857797" cy="104400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18</xdr:col>
      <xdr:colOff>647700</xdr:colOff>
      <xdr:row>6</xdr:row>
      <xdr:rowOff>228600</xdr:rowOff>
    </xdr:from>
    <xdr:to>
      <xdr:col>19</xdr:col>
      <xdr:colOff>394188</xdr:colOff>
      <xdr:row>8</xdr:row>
      <xdr:rowOff>110267</xdr:rowOff>
    </xdr:to>
    <xdr:pic>
      <xdr:nvPicPr>
        <xdr:cNvPr id="9" name="Imagen 8">
          <a:hlinkClick xmlns:r="http://schemas.openxmlformats.org/officeDocument/2006/relationships" r:id="rId4"/>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6" cstate="email">
          <a:extLst>
            <a:ext uri="{BEBA8EAE-BF5A-486C-A8C5-ECC9F3942E4B}">
              <a14:imgProps xmlns:a14="http://schemas.microsoft.com/office/drawing/2010/main">
                <a14:imgLayer r:embed="rId7">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4986000" y="163830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editAs="oneCell">
    <xdr:from>
      <xdr:col>11</xdr:col>
      <xdr:colOff>307182</xdr:colOff>
      <xdr:row>24</xdr:row>
      <xdr:rowOff>180975</xdr:rowOff>
    </xdr:from>
    <xdr:to>
      <xdr:col>11</xdr:col>
      <xdr:colOff>554832</xdr:colOff>
      <xdr:row>26</xdr:row>
      <xdr:rowOff>79991</xdr:rowOff>
    </xdr:to>
    <xdr:pic>
      <xdr:nvPicPr>
        <xdr:cNvPr id="11" name="Picture 2">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8" cstate="print">
          <a:extLst>
            <a:ext uri="{BEBA8EAE-BF5A-486C-A8C5-ECC9F3942E4B}">
              <a14:imgProps xmlns:a14="http://schemas.microsoft.com/office/drawing/2010/main">
                <a14:imgLayer r:embed="rId9">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9832182" y="6289675"/>
          <a:ext cx="247650" cy="394316"/>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oneCellAnchor>
    <xdr:from>
      <xdr:col>9</xdr:col>
      <xdr:colOff>796924</xdr:colOff>
      <xdr:row>28</xdr:row>
      <xdr:rowOff>0</xdr:rowOff>
    </xdr:from>
    <xdr:ext cx="5412" cy="150665"/>
    <xdr:pic>
      <xdr:nvPicPr>
        <xdr:cNvPr id="12" name="414 Imagen" descr="D:\Documents and Settings\enotario\Configuración local\Temp\Temporary Internet Files\Content.IE5\QQXMQY3R\MC900442072[1].wmf">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3" cstate="print">
          <a:duotone>
            <a:schemeClr val="accent3">
              <a:shade val="45000"/>
              <a:satMod val="135000"/>
            </a:schemeClr>
            <a:prstClr val="white"/>
          </a:duotone>
          <a:lum bright="2000" contrast="33000"/>
        </a:blip>
        <a:srcRect/>
        <a:stretch>
          <a:fillRect/>
        </a:stretch>
      </xdr:blipFill>
      <xdr:spPr bwMode="auto">
        <a:xfrm>
          <a:off x="9340849" y="19021425"/>
          <a:ext cx="5412" cy="150665"/>
        </a:xfrm>
        <a:prstGeom prst="rect">
          <a:avLst/>
        </a:prstGeom>
        <a:noFill/>
        <a:effectLst>
          <a:glow>
            <a:schemeClr val="accent1">
              <a:alpha val="40000"/>
            </a:schemeClr>
          </a:glow>
        </a:effectLst>
      </xdr:spPr>
    </xdr:pic>
    <xdr:clientData/>
  </xdr:oneCellAnchor>
  <xdr:oneCellAnchor>
    <xdr:from>
      <xdr:col>11</xdr:col>
      <xdr:colOff>1225631</xdr:colOff>
      <xdr:row>28</xdr:row>
      <xdr:rowOff>0</xdr:rowOff>
    </xdr:from>
    <xdr:ext cx="5412" cy="150665"/>
    <xdr:pic>
      <xdr:nvPicPr>
        <xdr:cNvPr id="13" name="415 Imagen" descr="D:\Documents and Settings\enotario\Configuración local\Temp\Temporary Internet Files\Content.IE5\QQXMQY3R\MC900442072[1].wmf">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3" cstate="print">
          <a:duotone>
            <a:schemeClr val="accent3">
              <a:shade val="45000"/>
              <a:satMod val="135000"/>
            </a:schemeClr>
            <a:prstClr val="white"/>
          </a:duotone>
          <a:lum bright="2000" contrast="33000"/>
        </a:blip>
        <a:srcRect/>
        <a:stretch>
          <a:fillRect/>
        </a:stretch>
      </xdr:blipFill>
      <xdr:spPr bwMode="auto">
        <a:xfrm>
          <a:off x="12769931" y="19021425"/>
          <a:ext cx="5412" cy="150665"/>
        </a:xfrm>
        <a:prstGeom prst="rect">
          <a:avLst/>
        </a:prstGeom>
        <a:noFill/>
        <a:effectLst>
          <a:glow>
            <a:schemeClr val="accent1">
              <a:alpha val="40000"/>
            </a:schemeClr>
          </a:glow>
        </a:effectLst>
      </xdr:spPr>
    </xdr:pic>
    <xdr:clientData/>
  </xdr:oneCellAnchor>
  <xdr:twoCellAnchor editAs="oneCell">
    <xdr:from>
      <xdr:col>9</xdr:col>
      <xdr:colOff>56999</xdr:colOff>
      <xdr:row>26</xdr:row>
      <xdr:rowOff>1066800</xdr:rowOff>
    </xdr:from>
    <xdr:to>
      <xdr:col>10</xdr:col>
      <xdr:colOff>165101</xdr:colOff>
      <xdr:row>28</xdr:row>
      <xdr:rowOff>215900</xdr:rowOff>
    </xdr:to>
    <xdr:pic>
      <xdr:nvPicPr>
        <xdr:cNvPr id="18" name="Imagen 17">
          <a:extLst>
            <a:ext uri="{FF2B5EF4-FFF2-40B4-BE49-F238E27FC236}">
              <a16:creationId xmlns:a16="http://schemas.microsoft.com/office/drawing/2014/main" id="{00000000-0008-0000-0900-000012000000}"/>
            </a:ext>
          </a:extLst>
        </xdr:cNvPr>
        <xdr:cNvPicPr>
          <a:picLocks noChangeAspect="1"/>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5670399" y="7708900"/>
          <a:ext cx="870102" cy="520700"/>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7</xdr:col>
      <xdr:colOff>649288</xdr:colOff>
      <xdr:row>26</xdr:row>
      <xdr:rowOff>497681</xdr:rowOff>
    </xdr:from>
    <xdr:ext cx="457200" cy="368753"/>
    <xdr:pic>
      <xdr:nvPicPr>
        <xdr:cNvPr id="19" name="8 Imagen" descr="D:\Documents and Settings\enotario\Configuración local\Temp\Temporary Internet Files\Content.IE5\QQXMQY3R\MC900442072[1].wmf">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4738688" y="7139781"/>
          <a:ext cx="457200" cy="368753"/>
        </a:xfrm>
        <a:prstGeom prst="rect">
          <a:avLst/>
        </a:prstGeom>
        <a:noFill/>
        <a:ln w="9525">
          <a:noFill/>
          <a:miter lim="800000"/>
          <a:headEnd/>
          <a:tailEnd/>
        </a:ln>
      </xdr:spPr>
    </xdr:pic>
    <xdr:clientData/>
  </xdr:oneCellAnchor>
  <xdr:twoCellAnchor editAs="oneCell">
    <xdr:from>
      <xdr:col>10</xdr:col>
      <xdr:colOff>566242</xdr:colOff>
      <xdr:row>26</xdr:row>
      <xdr:rowOff>1041400</xdr:rowOff>
    </xdr:from>
    <xdr:to>
      <xdr:col>11</xdr:col>
      <xdr:colOff>370172</xdr:colOff>
      <xdr:row>29</xdr:row>
      <xdr:rowOff>76200</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6941642" y="7683500"/>
          <a:ext cx="565930" cy="635000"/>
        </a:xfrm>
        <a:prstGeom prst="rect">
          <a:avLst/>
        </a:prstGeom>
        <a:ln>
          <a:noFill/>
        </a:ln>
        <a:effectLst>
          <a:outerShdw blurRad="292100" dist="139700" dir="2700000" algn="tl" rotWithShape="0">
            <a:srgbClr val="333333">
              <a:alpha val="65000"/>
            </a:srgbClr>
          </a:outerShdw>
        </a:effectLst>
      </xdr:spPr>
    </xdr:pic>
    <xdr:clientData/>
  </xdr:twoCellAnchor>
  <mc:AlternateContent xmlns:mc="http://schemas.openxmlformats.org/markup-compatibility/2006">
    <mc:Choice xmlns:a14="http://schemas.microsoft.com/office/drawing/2010/main" Requires="a14">
      <xdr:twoCellAnchor>
        <xdr:from>
          <xdr:col>22</xdr:col>
          <xdr:colOff>200025</xdr:colOff>
          <xdr:row>4</xdr:row>
          <xdr:rowOff>114300</xdr:rowOff>
        </xdr:from>
        <xdr:to>
          <xdr:col>24</xdr:col>
          <xdr:colOff>390525</xdr:colOff>
          <xdr:row>5</xdr:row>
          <xdr:rowOff>200025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900-000001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Ocultar/Mostrar</a:t>
              </a:r>
            </a:p>
            <a:p>
              <a:pPr algn="ctr" rtl="0">
                <a:defRPr sz="1000"/>
              </a:pPr>
              <a:r>
                <a:rPr lang="es-ES" sz="1200" b="1" i="0" u="none" strike="noStrike" baseline="0">
                  <a:solidFill>
                    <a:srgbClr val="000000"/>
                  </a:solidFill>
                  <a:latin typeface="Calibri"/>
                  <a:cs typeface="Calibri"/>
                </a:rPr>
                <a:t>Índice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466725</xdr:colOff>
          <xdr:row>8</xdr:row>
          <xdr:rowOff>409575</xdr:rowOff>
        </xdr:from>
        <xdr:to>
          <xdr:col>24</xdr:col>
          <xdr:colOff>219075</xdr:colOff>
          <xdr:row>11</xdr:row>
          <xdr:rowOff>38100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900-000002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Modo</a:t>
              </a:r>
            </a:p>
            <a:p>
              <a:pPr algn="ctr" rtl="0">
                <a:defRPr sz="1000"/>
              </a:pPr>
              <a:r>
                <a:rPr lang="es-ES" sz="1200" b="1" i="0" u="none" strike="noStrike" baseline="0">
                  <a:solidFill>
                    <a:srgbClr val="000000"/>
                  </a:solidFill>
                  <a:latin typeface="Calibri"/>
                  <a:cs typeface="Calibri"/>
                </a:rPr>
                <a:t>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466725</xdr:colOff>
          <xdr:row>6</xdr:row>
          <xdr:rowOff>209550</xdr:rowOff>
        </xdr:from>
        <xdr:to>
          <xdr:col>24</xdr:col>
          <xdr:colOff>219075</xdr:colOff>
          <xdr:row>8</xdr:row>
          <xdr:rowOff>219075</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900-000003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200" b="1" i="0" u="none" strike="noStrike" baseline="0">
                  <a:solidFill>
                    <a:srgbClr val="000000"/>
                  </a:solidFill>
                  <a:latin typeface="Calibri"/>
                  <a:cs typeface="Calibri"/>
                </a:rPr>
                <a:t>Pantalla</a:t>
              </a:r>
            </a:p>
            <a:p>
              <a:pPr algn="ctr" rtl="0">
                <a:defRPr sz="1000"/>
              </a:pPr>
              <a:r>
                <a:rPr lang="es-ES" sz="1200" b="1" i="0" u="none" strike="noStrike" baseline="0">
                  <a:solidFill>
                    <a:srgbClr val="000000"/>
                  </a:solidFill>
                  <a:latin typeface="Calibri"/>
                  <a:cs typeface="Calibri"/>
                </a:rPr>
                <a:t>completa</a:t>
              </a:r>
            </a:p>
          </xdr:txBody>
        </xdr:sp>
        <xdr:clientData fPrintsWithSheet="0"/>
      </xdr:twoCellAnchor>
    </mc:Choice>
    <mc:Fallback/>
  </mc:AlternateContent>
  <xdr:twoCellAnchor>
    <xdr:from>
      <xdr:col>22</xdr:col>
      <xdr:colOff>444500</xdr:colOff>
      <xdr:row>13</xdr:row>
      <xdr:rowOff>69850</xdr:rowOff>
    </xdr:from>
    <xdr:to>
      <xdr:col>24</xdr:col>
      <xdr:colOff>161925</xdr:colOff>
      <xdr:row>18</xdr:row>
      <xdr:rowOff>232</xdr:rowOff>
    </xdr:to>
    <xdr:grpSp>
      <xdr:nvGrpSpPr>
        <xdr:cNvPr id="21" name="Grupo 20">
          <a:extLst>
            <a:ext uri="{FF2B5EF4-FFF2-40B4-BE49-F238E27FC236}">
              <a16:creationId xmlns:a16="http://schemas.microsoft.com/office/drawing/2014/main" id="{00000000-0008-0000-0900-000015000000}"/>
            </a:ext>
          </a:extLst>
        </xdr:cNvPr>
        <xdr:cNvGrpSpPr/>
      </xdr:nvGrpSpPr>
      <xdr:grpSpPr>
        <a:xfrm>
          <a:off x="18110200" y="3765550"/>
          <a:ext cx="758825" cy="1098782"/>
          <a:chOff x="19913600" y="4267200"/>
          <a:chExt cx="774700" cy="1060682"/>
        </a:xfrm>
      </xdr:grpSpPr>
      <xdr:pic>
        <xdr:nvPicPr>
          <xdr:cNvPr id="22" name="Imagen 21">
            <a:extLst>
              <a:ext uri="{FF2B5EF4-FFF2-40B4-BE49-F238E27FC236}">
                <a16:creationId xmlns:a16="http://schemas.microsoft.com/office/drawing/2014/main" id="{00000000-0008-0000-0900-000016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913600" y="4267200"/>
            <a:ext cx="774700" cy="774700"/>
          </a:xfrm>
          <a:prstGeom prst="rect">
            <a:avLst/>
          </a:prstGeom>
          <a:ln>
            <a:noFill/>
          </a:ln>
          <a:effectLst>
            <a:outerShdw blurRad="292100" dist="139700" dir="2700000" algn="tl" rotWithShape="0">
              <a:srgbClr val="333333">
                <a:alpha val="65000"/>
              </a:srgbClr>
            </a:outerShdw>
          </a:effectLst>
        </xdr:spPr>
      </xdr:pic>
      <xdr:pic>
        <xdr:nvPicPr>
          <xdr:cNvPr id="23" name="Picture 2">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78" b="95514" l="2857" r="92653">
                        <a14:backgroundMark x1="70000" y1="15140" x2="70000" y2="15140"/>
                        <a14:backgroundMark x1="70816" y1="20374" x2="70816" y2="20374"/>
                        <a14:backgroundMark x1="68571" y1="24673" x2="68571" y2="24673"/>
                        <a14:backgroundMark x1="65714" y1="27477" x2="65714" y2="27477"/>
                        <a14:backgroundMark x1="60408" y1="21495" x2="60408" y2="21495"/>
                        <a14:backgroundMark x1="57347" y1="11963" x2="57347" y2="11963"/>
                        <a14:backgroundMark x1="24490" y1="12150" x2="24490" y2="12150"/>
                        <a14:backgroundMark x1="16735" y1="12710" x2="16735" y2="12710"/>
                        <a14:backgroundMark x1="11429" y1="16449" x2="11429" y2="17383"/>
                        <a14:backgroundMark x1="11224" y1="22991" x2="11224" y2="23551"/>
                        <a14:backgroundMark x1="13469" y1="27850" x2="14490" y2="28598"/>
                        <a14:backgroundMark x1="20612" y1="31776" x2="20612" y2="31776"/>
                        <a14:backgroundMark x1="24898" y1="34953" x2="24898" y2="34953"/>
                        <a14:backgroundMark x1="27143" y1="36822" x2="27143" y2="36822"/>
                        <a14:backgroundMark x1="28367" y1="42430" x2="28367" y2="42430"/>
                        <a14:backgroundMark x1="19388" y1="79626" x2="19388" y2="79626"/>
                        <a14:backgroundMark x1="14082" y1="82056" x2="14082" y2="82430"/>
                        <a14:backgroundMark x1="10816" y1="85981" x2="10816" y2="85981"/>
                        <a14:backgroundMark x1="9592" y1="85794" x2="9388" y2="85421"/>
                        <a14:backgroundMark x1="7347" y1="80374" x2="7347" y2="78879"/>
                        <a14:backgroundMark x1="6735" y1="74206" x2="6735" y2="73645"/>
                        <a14:backgroundMark x1="5714" y1="68972" x2="5714" y2="68411"/>
                        <a14:backgroundMark x1="5510" y1="63178" x2="5306" y2="62430"/>
                        <a14:backgroundMark x1="4898" y1="59439" x2="4898" y2="59439"/>
                        <a14:backgroundMark x1="4898" y1="59065" x2="5918" y2="61121"/>
                        <a14:backgroundMark x1="7959" y1="65421" x2="8776" y2="66168"/>
                        <a14:backgroundMark x1="11429" y1="68785" x2="12041" y2="69346"/>
                        <a14:backgroundMark x1="13878" y1="71402" x2="14082" y2="71963"/>
                        <a14:backgroundMark x1="16122" y1="74953" x2="16735" y2="76075"/>
                        <a14:backgroundMark x1="18776" y1="78505" x2="19388" y2="79439"/>
                        <a14:backgroundMark x1="21224" y1="80374" x2="21224" y2="80374"/>
                        <a14:backgroundMark x1="23061" y1="83925" x2="23061" y2="84299"/>
                        <a14:backgroundMark x1="23878" y1="85421" x2="24082" y2="85981"/>
                        <a14:backgroundMark x1="25918" y1="87664" x2="25918" y2="87664"/>
                        <a14:backgroundMark x1="26939" y1="88224" x2="26939" y2="88224"/>
                        <a14:backgroundMark x1="28571" y1="89720" x2="28571" y2="89720"/>
                        <a14:backgroundMark x1="30000" y1="90841" x2="30000" y2="90841"/>
                        <a14:backgroundMark x1="29184" y1="91402" x2="29184" y2="91402"/>
                        <a14:backgroundMark x1="24898" y1="92150" x2="24898" y2="92150"/>
                        <a14:backgroundMark x1="21837" y1="92523" x2="21224" y2="92523"/>
                        <a14:backgroundMark x1="16327" y1="92523" x2="15510" y2="92523"/>
                        <a14:backgroundMark x1="12041" y1="92523" x2="12041" y2="92523"/>
                        <a14:backgroundMark x1="8776" y1="92710" x2="8776" y2="92710"/>
                        <a14:backgroundMark x1="6735" y1="91963" x2="6735" y2="91963"/>
                        <a14:backgroundMark x1="6531" y1="90467" x2="6531" y2="90467"/>
                        <a14:backgroundMark x1="6327" y1="89346" x2="6327" y2="89346"/>
                        <a14:backgroundMark x1="12041" y1="87290" x2="12857" y2="87290"/>
                        <a14:backgroundMark x1="14694" y1="87290" x2="14694" y2="87290"/>
                        <a14:backgroundMark x1="17347" y1="87290" x2="17347" y2="87290"/>
                        <a14:backgroundMark x1="18163" y1="86729" x2="17755" y2="85421"/>
                        <a14:backgroundMark x1="16122" y1="82243" x2="15918" y2="81682"/>
                        <a14:backgroundMark x1="14082" y1="80374" x2="14082" y2="80374"/>
                        <a14:backgroundMark x1="13061" y1="77383" x2="13061" y2="77383"/>
                        <a14:backgroundMark x1="12449" y1="75514" x2="12449" y2="75514"/>
                        <a14:backgroundMark x1="9796" y1="74019" x2="9796" y2="74019"/>
                        <a14:backgroundMark x1="9592" y1="73832" x2="9592" y2="73832"/>
                        <a14:backgroundMark x1="89388" y1="46729" x2="89388" y2="46729"/>
                        <a14:backgroundMark x1="88367" y1="45047" x2="88367" y2="45047"/>
                        <a14:backgroundMark x1="87755" y1="42617" x2="87755" y2="42617"/>
                        <a14:backgroundMark x1="86531" y1="39439" x2="86531" y2="39439"/>
                        <a14:backgroundMark x1="84898" y1="38692" x2="84898" y2="38692"/>
                        <a14:backgroundMark x1="82245" y1="37757" x2="82245" y2="37757"/>
                        <a14:backgroundMark x1="80204" y1="37009" x2="80204" y2="37009"/>
                        <a14:backgroundMark x1="78571" y1="36075" x2="78571" y2="36075"/>
                        <a14:backgroundMark x1="76122" y1="35140" x2="75510" y2="35140"/>
                        <a14:backgroundMark x1="73878" y1="34579" x2="73878" y2="34579"/>
                        <a14:backgroundMark x1="71633" y1="33832" x2="71633" y2="33832"/>
                        <a14:backgroundMark x1="68980" y1="32523" x2="68980" y2="32523"/>
                        <a14:backgroundMark x1="66939" y1="32336" x2="66939" y2="32336"/>
                        <a14:backgroundMark x1="65102" y1="31963" x2="65102" y2="31963"/>
                        <a14:backgroundMark x1="63878" y1="31028" x2="63878" y2="31028"/>
                        <a14:backgroundMark x1="63061" y1="29346" x2="63061" y2="28598"/>
                        <a14:backgroundMark x1="62449" y1="25794" x2="62449" y2="25794"/>
                        <a14:backgroundMark x1="62245" y1="24860" x2="62245" y2="24299"/>
                        <a14:backgroundMark x1="61429" y1="21869" x2="61020" y2="20374"/>
                        <a14:backgroundMark x1="60000" y1="17757" x2="59796" y2="17009"/>
                        <a14:backgroundMark x1="58776" y1="14579" x2="58163" y2="13645"/>
                        <a14:backgroundMark x1="57143" y1="12150" x2="56122" y2="10654"/>
                        <a14:backgroundMark x1="55102" y1="8785" x2="55102" y2="8785"/>
                        <a14:backgroundMark x1="54286" y1="6729" x2="54286" y2="6729"/>
                        <a14:backgroundMark x1="53673" y1="5047" x2="53673" y2="5047"/>
                        <a14:backgroundMark x1="58163" y1="5047" x2="58163" y2="5047"/>
                        <a14:backgroundMark x1="66122" y1="5047" x2="66122" y2="5047"/>
                        <a14:backgroundMark x1="69184" y1="5047" x2="69184" y2="5047"/>
                        <a14:backgroundMark x1="73265" y1="5234" x2="73265" y2="5234"/>
                        <a14:backgroundMark x1="74694" y1="5234" x2="77551" y2="5234"/>
                        <a14:backgroundMark x1="81020" y1="5421" x2="81020" y2="5421"/>
                        <a14:backgroundMark x1="84082" y1="5421" x2="84082" y2="5421"/>
                        <a14:backgroundMark x1="86327" y1="5421" x2="86939" y2="5421"/>
                        <a14:backgroundMark x1="87347" y1="5421" x2="89388" y2="5607"/>
                        <a14:backgroundMark x1="89592" y1="5607" x2="89592" y2="5607"/>
                        <a14:backgroundMark x1="89592" y1="6168" x2="89592" y2="7103"/>
                        <a14:backgroundMark x1="88776" y1="9907" x2="88776" y2="11028"/>
                        <a14:backgroundMark x1="88776" y1="14393" x2="88776" y2="14393"/>
                        <a14:backgroundMark x1="88571" y1="16449" x2="88571" y2="16449"/>
                        <a14:backgroundMark x1="88163" y1="17944" x2="87959" y2="19252"/>
                        <a14:backgroundMark x1="87755" y1="22056" x2="87551" y2="22617"/>
                        <a14:backgroundMark x1="87347" y1="25047" x2="87143" y2="25421"/>
                        <a14:backgroundMark x1="87143" y1="28972" x2="87143" y2="28972"/>
                        <a14:backgroundMark x1="87143" y1="29346" x2="87143" y2="29346"/>
                        <a14:backgroundMark x1="87143" y1="31589" x2="87143" y2="32336"/>
                        <a14:backgroundMark x1="86531" y1="33084" x2="86531" y2="33084"/>
                        <a14:backgroundMark x1="83265" y1="31963" x2="83265" y2="31963"/>
                        <a14:backgroundMark x1="81837" y1="30841" x2="81837" y2="30841"/>
                        <a14:backgroundMark x1="81020" y1="26916" x2="81224" y2="25794"/>
                        <a14:backgroundMark x1="82245" y1="23178" x2="82449" y2="22056"/>
                        <a14:backgroundMark x1="83061" y1="17196" x2="83061" y2="16449"/>
                        <a14:backgroundMark x1="82449" y1="12336" x2="82449" y2="12336"/>
                        <a14:backgroundMark x1="73878" y1="10654" x2="73061" y2="10654"/>
                        <a14:backgroundMark x1="69796" y1="11028" x2="67959" y2="11028"/>
                        <a14:backgroundMark x1="67143" y1="11028" x2="67143" y2="11028"/>
                        <a14:backgroundMark x1="62449" y1="10280" x2="62449" y2="10280"/>
                        <a14:backgroundMark x1="65918" y1="15140" x2="66122" y2="15888"/>
                        <a14:backgroundMark x1="71020" y1="22243" x2="71020" y2="22243"/>
                        <a14:backgroundMark x1="27959" y1="32710" x2="27959" y2="32710"/>
                        <a14:backgroundMark x1="27959" y1="28785" x2="27959" y2="27850"/>
                        <a14:backgroundMark x1="27959" y1="25607" x2="27755" y2="23738"/>
                        <a14:backgroundMark x1="27755" y1="20748" x2="27755" y2="17944"/>
                        <a14:backgroundMark x1="27755" y1="14019" x2="27755" y2="14019"/>
                        <a14:backgroundMark x1="27755" y1="11963" x2="28367" y2="10654"/>
                        <a14:backgroundMark x1="28571" y1="8598" x2="28571" y2="8598"/>
                        <a14:backgroundMark x1="29592" y1="7103" x2="30000" y2="7103"/>
                        <a14:backgroundMark x1="31633" y1="5607" x2="31633" y2="5607"/>
                        <a14:backgroundMark x1="24490" y1="6916" x2="23265" y2="7103"/>
                        <a14:backgroundMark x1="16735" y1="7850" x2="13673" y2="8037"/>
                        <a14:backgroundMark x1="7347" y1="9533" x2="7347" y2="9533"/>
                        <a14:backgroundMark x1="6531" y1="11215" x2="6531" y2="13645"/>
                        <a14:backgroundMark x1="6122" y1="19252" x2="6122" y2="20000"/>
                        <a14:backgroundMark x1="6122" y1="23925" x2="5918" y2="25981"/>
                        <a14:backgroundMark x1="6531" y1="28972" x2="6939" y2="30093"/>
                        <a14:backgroundMark x1="10204" y1="31963" x2="10204" y2="31963"/>
                        <a14:backgroundMark x1="15918" y1="25234" x2="17143" y2="24486"/>
                        <a14:backgroundMark x1="25306" y1="20561" x2="25306" y2="20561"/>
                      </a14:backgroundRemoval>
                    </a14:imgEffect>
                  </a14:imgLayer>
                </a14:imgProps>
              </a:ext>
              <a:ext uri="{28A0092B-C50C-407E-A947-70E740481C1C}">
                <a14:useLocalDpi xmlns:a14="http://schemas.microsoft.com/office/drawing/2010/main" val="0"/>
              </a:ext>
            </a:extLst>
          </a:blip>
          <a:srcRect/>
          <a:stretch>
            <a:fillRect/>
          </a:stretch>
        </xdr:blipFill>
        <xdr:spPr bwMode="auto">
          <a:xfrm>
            <a:off x="20091400" y="4940300"/>
            <a:ext cx="368923" cy="387582"/>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grpSp>
    <xdr:clientData/>
  </xdr:twoCellAnchor>
  <xdr:twoCellAnchor editAs="oneCell">
    <xdr:from>
      <xdr:col>23</xdr:col>
      <xdr:colOff>60325</xdr:colOff>
      <xdr:row>18</xdr:row>
      <xdr:rowOff>196850</xdr:rowOff>
    </xdr:from>
    <xdr:to>
      <xdr:col>24</xdr:col>
      <xdr:colOff>48113</xdr:colOff>
      <xdr:row>20</xdr:row>
      <xdr:rowOff>103917</xdr:rowOff>
    </xdr:to>
    <xdr:pic>
      <xdr:nvPicPr>
        <xdr:cNvPr id="24" name="Imagen 23">
          <a:extLst>
            <a:ext uri="{FF2B5EF4-FFF2-40B4-BE49-F238E27FC236}">
              <a16:creationId xmlns:a16="http://schemas.microsoft.com/office/drawing/2014/main" id="{00000000-0008-0000-0900-000018000000}"/>
            </a:ext>
          </a:extLst>
        </xdr:cNvPr>
        <xdr:cNvPicPr>
          <a:picLocks noChangeAspect="1"/>
        </xdr:cNvPicPr>
      </xdr:nvPicPr>
      <xdr:blipFill>
        <a:blip xmlns:r="http://schemas.openxmlformats.org/officeDocument/2006/relationships" r:embed="rId6" cstate="email">
          <a:extLst>
            <a:ext uri="{BEBA8EAE-BF5A-486C-A8C5-ECC9F3942E4B}">
              <a14:imgProps xmlns:a14="http://schemas.microsoft.com/office/drawing/2010/main">
                <a14:imgLayer r:embed="rId7">
                  <a14:imgEffect>
                    <a14:backgroundRemoval t="7292" b="92560" l="10000" r="90000">
                      <a14:foregroundMark x1="50435" y1="7589" x2="50435" y2="7589"/>
                      <a14:foregroundMark x1="48587" y1="91369" x2="48587" y2="91369"/>
                      <a14:foregroundMark x1="49891" y1="92560" x2="49891" y2="92560"/>
                      <a14:foregroundMark x1="64130" y1="75000" x2="64130" y2="75000"/>
                      <a14:foregroundMark x1="57935" y1="24851" x2="57935" y2="24851"/>
                      <a14:foregroundMark x1="48587" y1="51339" x2="48587" y2="51339"/>
                      <a14:foregroundMark x1="36739" y1="75000" x2="36739" y2="75000"/>
                      <a14:foregroundMark x1="33261" y1="67411" x2="33261" y2="67411"/>
                      <a14:foregroundMark x1="36196" y1="54018" x2="36196" y2="54018"/>
                      <a14:foregroundMark x1="52826" y1="33780" x2="52826" y2="33780"/>
                      <a14:backgroundMark x1="11087" y1="12500" x2="11087" y2="12500"/>
                      <a14:backgroundMark x1="13261" y1="12500" x2="13261" y2="12500"/>
                      <a14:backgroundMark x1="10652" y1="30804" x2="10652" y2="30804"/>
                    </a14:backgroundRemoval>
                  </a14:imgEffect>
                </a14:imgLayer>
              </a14:imgProps>
            </a:ext>
            <a:ext uri="{28A0092B-C50C-407E-A947-70E740481C1C}">
              <a14:useLocalDpi xmlns:a14="http://schemas.microsoft.com/office/drawing/2010/main"/>
            </a:ext>
          </a:extLst>
        </a:blip>
        <a:stretch>
          <a:fillRect/>
        </a:stretch>
      </xdr:blipFill>
      <xdr:spPr>
        <a:xfrm>
          <a:off x="18246725" y="4933950"/>
          <a:ext cx="508488" cy="364267"/>
        </a:xfrm>
        <a:prstGeom prst="rect">
          <a:avLst/>
        </a:prstGeom>
        <a:ln>
          <a:noFill/>
        </a:ln>
        <a:effectLst>
          <a:outerShdw blurRad="50800" dist="38100" dir="8100000" sx="110000" sy="110000" algn="tr" rotWithShape="0">
            <a:prstClr val="black">
              <a:alpha val="40000"/>
            </a:prstClr>
          </a:outerShdw>
        </a:effectLst>
      </xdr:spPr>
    </xdr:pic>
    <xdr:clientData/>
  </xdr:twoCellAnchor>
  <xdr:twoCellAnchor>
    <xdr:from>
      <xdr:col>0</xdr:col>
      <xdr:colOff>215900</xdr:colOff>
      <xdr:row>17</xdr:row>
      <xdr:rowOff>127000</xdr:rowOff>
    </xdr:from>
    <xdr:to>
      <xdr:col>0</xdr:col>
      <xdr:colOff>2186575</xdr:colOff>
      <xdr:row>20</xdr:row>
      <xdr:rowOff>127000</xdr:rowOff>
    </xdr:to>
    <xdr:pic>
      <xdr:nvPicPr>
        <xdr:cNvPr id="26" name="Imagen 25">
          <a:extLst>
            <a:ext uri="{FF2B5EF4-FFF2-40B4-BE49-F238E27FC236}">
              <a16:creationId xmlns:a16="http://schemas.microsoft.com/office/drawing/2014/main" id="{00000000-0008-0000-0900-00001A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15900" y="4762500"/>
          <a:ext cx="1970675" cy="685800"/>
        </a:xfrm>
        <a:prstGeom prst="rect">
          <a:avLst/>
        </a:prstGeom>
      </xdr:spPr>
    </xdr:pic>
    <xdr:clientData/>
  </xdr:twoCellAnchor>
  <xdr:twoCellAnchor editAs="oneCell">
    <xdr:from>
      <xdr:col>17</xdr:col>
      <xdr:colOff>533400</xdr:colOff>
      <xdr:row>2</xdr:row>
      <xdr:rowOff>50800</xdr:rowOff>
    </xdr:from>
    <xdr:to>
      <xdr:col>19</xdr:col>
      <xdr:colOff>508000</xdr:colOff>
      <xdr:row>3</xdr:row>
      <xdr:rowOff>267517</xdr:rowOff>
    </xdr:to>
    <xdr:pic>
      <xdr:nvPicPr>
        <xdr:cNvPr id="25" name="Imagen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6" cstate="print">
          <a:biLevel thresh="25000"/>
          <a:extLst>
            <a:ext uri="{28A0092B-C50C-407E-A947-70E740481C1C}">
              <a14:useLocalDpi xmlns:a14="http://schemas.microsoft.com/office/drawing/2010/main" val="0"/>
            </a:ext>
          </a:extLst>
        </a:blip>
        <a:stretch>
          <a:fillRect/>
        </a:stretch>
      </xdr:blipFill>
      <xdr:spPr>
        <a:xfrm>
          <a:off x="14630400" y="533400"/>
          <a:ext cx="1498600" cy="5215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www.miteco.gob.es/es/cambio-climatico/temas/mitigacion-politicas-y-medidas/calculadoras.aspx"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drawing" Target="../drawings/drawing2.xml"/><Relationship Id="rId7" Type="http://schemas.openxmlformats.org/officeDocument/2006/relationships/ctrlProp" Target="../ctrlProps/ctrlProp7.xml"/><Relationship Id="rId2" Type="http://schemas.openxmlformats.org/officeDocument/2006/relationships/printerSettings" Target="../printerSettings/printerSettings2.bin"/><Relationship Id="rId1" Type="http://schemas.openxmlformats.org/officeDocument/2006/relationships/hyperlink" Target="https://goo.gl/pELHB8" TargetMode="Externa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3" Type="http://schemas.openxmlformats.org/officeDocument/2006/relationships/control" Target="../activeX/activeX8.xml"/><Relationship Id="rId18" Type="http://schemas.openxmlformats.org/officeDocument/2006/relationships/image" Target="../media/image13.emf"/><Relationship Id="rId26" Type="http://schemas.openxmlformats.org/officeDocument/2006/relationships/control" Target="../activeX/activeX17.xml"/><Relationship Id="rId39" Type="http://schemas.openxmlformats.org/officeDocument/2006/relationships/control" Target="../activeX/activeX29.xml"/><Relationship Id="rId21" Type="http://schemas.openxmlformats.org/officeDocument/2006/relationships/control" Target="../activeX/activeX13.xml"/><Relationship Id="rId34" Type="http://schemas.openxmlformats.org/officeDocument/2006/relationships/control" Target="../activeX/activeX24.xml"/><Relationship Id="rId42" Type="http://schemas.openxmlformats.org/officeDocument/2006/relationships/ctrlProp" Target="../ctrlProps/ctrlProp10.xml"/><Relationship Id="rId7" Type="http://schemas.openxmlformats.org/officeDocument/2006/relationships/control" Target="../activeX/activeX2.xml"/><Relationship Id="rId2" Type="http://schemas.openxmlformats.org/officeDocument/2006/relationships/printerSettings" Target="../printerSettings/printerSettings3.bin"/><Relationship Id="rId16" Type="http://schemas.openxmlformats.org/officeDocument/2006/relationships/image" Target="../media/image12.emf"/><Relationship Id="rId29" Type="http://schemas.openxmlformats.org/officeDocument/2006/relationships/control" Target="../activeX/activeX20.xml"/><Relationship Id="rId1" Type="http://schemas.openxmlformats.org/officeDocument/2006/relationships/hyperlink" Target="https://www.miteco.gob.es/es/cambio-climatico/temas/mitigacion-politicas-y-medidas/calculadoras.aspx" TargetMode="External"/><Relationship Id="rId6" Type="http://schemas.openxmlformats.org/officeDocument/2006/relationships/image" Target="../media/image11.emf"/><Relationship Id="rId11" Type="http://schemas.openxmlformats.org/officeDocument/2006/relationships/control" Target="../activeX/activeX6.xml"/><Relationship Id="rId24" Type="http://schemas.openxmlformats.org/officeDocument/2006/relationships/control" Target="../activeX/activeX15.xml"/><Relationship Id="rId32" Type="http://schemas.openxmlformats.org/officeDocument/2006/relationships/control" Target="../activeX/activeX22.xml"/><Relationship Id="rId37" Type="http://schemas.openxmlformats.org/officeDocument/2006/relationships/control" Target="../activeX/activeX27.xml"/><Relationship Id="rId40" Type="http://schemas.openxmlformats.org/officeDocument/2006/relationships/control" Target="../activeX/activeX30.xml"/><Relationship Id="rId45" Type="http://schemas.openxmlformats.org/officeDocument/2006/relationships/ctrlProp" Target="../ctrlProps/ctrlProp13.xml"/><Relationship Id="rId5" Type="http://schemas.openxmlformats.org/officeDocument/2006/relationships/control" Target="../activeX/activeX1.xml"/><Relationship Id="rId15" Type="http://schemas.openxmlformats.org/officeDocument/2006/relationships/control" Target="../activeX/activeX10.xml"/><Relationship Id="rId23" Type="http://schemas.openxmlformats.org/officeDocument/2006/relationships/control" Target="../activeX/activeX14.xml"/><Relationship Id="rId28" Type="http://schemas.openxmlformats.org/officeDocument/2006/relationships/control" Target="../activeX/activeX19.xml"/><Relationship Id="rId36" Type="http://schemas.openxmlformats.org/officeDocument/2006/relationships/control" Target="../activeX/activeX26.xml"/><Relationship Id="rId10" Type="http://schemas.openxmlformats.org/officeDocument/2006/relationships/control" Target="../activeX/activeX5.xml"/><Relationship Id="rId19" Type="http://schemas.openxmlformats.org/officeDocument/2006/relationships/control" Target="../activeX/activeX12.xml"/><Relationship Id="rId31" Type="http://schemas.openxmlformats.org/officeDocument/2006/relationships/image" Target="../media/image16.emf"/><Relationship Id="rId44" Type="http://schemas.openxmlformats.org/officeDocument/2006/relationships/ctrlProp" Target="../ctrlProps/ctrlProp12.xml"/><Relationship Id="rId4" Type="http://schemas.openxmlformats.org/officeDocument/2006/relationships/vmlDrawing" Target="../drawings/vmlDrawing3.vml"/><Relationship Id="rId9" Type="http://schemas.openxmlformats.org/officeDocument/2006/relationships/control" Target="../activeX/activeX4.xml"/><Relationship Id="rId14" Type="http://schemas.openxmlformats.org/officeDocument/2006/relationships/control" Target="../activeX/activeX9.xml"/><Relationship Id="rId22" Type="http://schemas.openxmlformats.org/officeDocument/2006/relationships/image" Target="../media/image15.emf"/><Relationship Id="rId27" Type="http://schemas.openxmlformats.org/officeDocument/2006/relationships/control" Target="../activeX/activeX18.xml"/><Relationship Id="rId30" Type="http://schemas.openxmlformats.org/officeDocument/2006/relationships/control" Target="../activeX/activeX21.xml"/><Relationship Id="rId35" Type="http://schemas.openxmlformats.org/officeDocument/2006/relationships/control" Target="../activeX/activeX25.xml"/><Relationship Id="rId43" Type="http://schemas.openxmlformats.org/officeDocument/2006/relationships/ctrlProp" Target="../ctrlProps/ctrlProp11.xml"/><Relationship Id="rId8" Type="http://schemas.openxmlformats.org/officeDocument/2006/relationships/control" Target="../activeX/activeX3.xml"/><Relationship Id="rId3" Type="http://schemas.openxmlformats.org/officeDocument/2006/relationships/drawing" Target="../drawings/drawing3.xml"/><Relationship Id="rId12" Type="http://schemas.openxmlformats.org/officeDocument/2006/relationships/control" Target="../activeX/activeX7.xml"/><Relationship Id="rId17" Type="http://schemas.openxmlformats.org/officeDocument/2006/relationships/control" Target="../activeX/activeX11.xml"/><Relationship Id="rId25" Type="http://schemas.openxmlformats.org/officeDocument/2006/relationships/control" Target="../activeX/activeX16.xml"/><Relationship Id="rId33" Type="http://schemas.openxmlformats.org/officeDocument/2006/relationships/control" Target="../activeX/activeX23.xml"/><Relationship Id="rId38" Type="http://schemas.openxmlformats.org/officeDocument/2006/relationships/control" Target="../activeX/activeX28.xml"/><Relationship Id="rId46" Type="http://schemas.openxmlformats.org/officeDocument/2006/relationships/ctrlProp" Target="../ctrlProps/ctrlProp14.xml"/><Relationship Id="rId20" Type="http://schemas.openxmlformats.org/officeDocument/2006/relationships/image" Target="../media/image14.emf"/><Relationship Id="rId41"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3.xml"/><Relationship Id="rId13" Type="http://schemas.openxmlformats.org/officeDocument/2006/relationships/ctrlProp" Target="../ctrlProps/ctrlProp16.xml"/><Relationship Id="rId3" Type="http://schemas.openxmlformats.org/officeDocument/2006/relationships/vmlDrawing" Target="../drawings/vmlDrawing4.vml"/><Relationship Id="rId7" Type="http://schemas.openxmlformats.org/officeDocument/2006/relationships/image" Target="../media/image22.emf"/><Relationship Id="rId12" Type="http://schemas.openxmlformats.org/officeDocument/2006/relationships/ctrlProp" Target="../ctrlProps/ctrlProp1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32.xml"/><Relationship Id="rId11" Type="http://schemas.openxmlformats.org/officeDocument/2006/relationships/image" Target="../media/image24.emf"/><Relationship Id="rId5" Type="http://schemas.openxmlformats.org/officeDocument/2006/relationships/image" Target="../media/image21.emf"/><Relationship Id="rId15" Type="http://schemas.openxmlformats.org/officeDocument/2006/relationships/ctrlProp" Target="../ctrlProps/ctrlProp18.xml"/><Relationship Id="rId10" Type="http://schemas.openxmlformats.org/officeDocument/2006/relationships/control" Target="../activeX/activeX34.xml"/><Relationship Id="rId4" Type="http://schemas.openxmlformats.org/officeDocument/2006/relationships/control" Target="../activeX/activeX31.xml"/><Relationship Id="rId9" Type="http://schemas.openxmlformats.org/officeDocument/2006/relationships/image" Target="../media/image23.emf"/><Relationship Id="rId14" Type="http://schemas.openxmlformats.org/officeDocument/2006/relationships/ctrlProp" Target="../ctrlProps/ctrlProp1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6.xml.rels><?xml version="1.0" encoding="UTF-8" standalone="yes"?>
<Relationships xmlns="http://schemas.openxmlformats.org/package/2006/relationships"><Relationship Id="rId3" Type="http://schemas.openxmlformats.org/officeDocument/2006/relationships/hyperlink" Target="https://goo.gl/tsW7lu" TargetMode="External"/><Relationship Id="rId7" Type="http://schemas.openxmlformats.org/officeDocument/2006/relationships/drawing" Target="../drawings/drawing6.xml"/><Relationship Id="rId2" Type="http://schemas.openxmlformats.org/officeDocument/2006/relationships/hyperlink" Target="https://goo.gl/d3pxwD" TargetMode="External"/><Relationship Id="rId1" Type="http://schemas.openxmlformats.org/officeDocument/2006/relationships/hyperlink" Target="https://goo.gl/x6Nvoz" TargetMode="External"/><Relationship Id="rId6" Type="http://schemas.openxmlformats.org/officeDocument/2006/relationships/printerSettings" Target="../printerSettings/printerSettings6.bin"/><Relationship Id="rId5" Type="http://schemas.openxmlformats.org/officeDocument/2006/relationships/hyperlink" Target="https://goo.gl/UpR20d" TargetMode="External"/><Relationship Id="rId4" Type="http://schemas.openxmlformats.org/officeDocument/2006/relationships/hyperlink" Target="https://goo.gl/Ev1t2s" TargetMode="Externa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drawing" Target="../drawings/drawing7.xml"/><Relationship Id="rId7" Type="http://schemas.openxmlformats.org/officeDocument/2006/relationships/ctrlProp" Target="../ctrlProps/ctrlProp24.xml"/><Relationship Id="rId2" Type="http://schemas.openxmlformats.org/officeDocument/2006/relationships/printerSettings" Target="../printerSettings/printerSettings7.bin"/><Relationship Id="rId1" Type="http://schemas.openxmlformats.org/officeDocument/2006/relationships/hyperlink" Target="https://www.miteco.gob.es/es/cambio-climatico/temas/mitigacion-politicas-y-medidas/registro-huella.aspx" TargetMode="Externa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10.xml.rels><?xml version="1.0" encoding="UTF-8" standalone="yes"?>
<Relationships xmlns="http://schemas.openxmlformats.org/package/2006/relationships"><Relationship Id="rId8" Type="http://schemas.openxmlformats.org/officeDocument/2006/relationships/hyperlink" Target="https://goo.gl/4tzjDS" TargetMode="External"/><Relationship Id="rId13" Type="http://schemas.openxmlformats.org/officeDocument/2006/relationships/ctrlProp" Target="../ctrlProps/ctrlProp29.xml"/><Relationship Id="rId3" Type="http://schemas.openxmlformats.org/officeDocument/2006/relationships/hyperlink" Target="https://goo.gl/Up7VIW" TargetMode="External"/><Relationship Id="rId7" Type="http://schemas.openxmlformats.org/officeDocument/2006/relationships/hyperlink" Target="https://goo.gl/pELHB8" TargetMode="External"/><Relationship Id="rId12" Type="http://schemas.openxmlformats.org/officeDocument/2006/relationships/vmlDrawing" Target="../drawings/vmlDrawing8.vml"/><Relationship Id="rId2" Type="http://schemas.openxmlformats.org/officeDocument/2006/relationships/hyperlink" Target="https://goo.gl/ut6DRR" TargetMode="External"/><Relationship Id="rId1" Type="http://schemas.openxmlformats.org/officeDocument/2006/relationships/hyperlink" Target="https://goo.gl/ut6DRR" TargetMode="External"/><Relationship Id="rId6" Type="http://schemas.openxmlformats.org/officeDocument/2006/relationships/hyperlink" Target="https://goo.gl/4tzjDS" TargetMode="External"/><Relationship Id="rId11" Type="http://schemas.openxmlformats.org/officeDocument/2006/relationships/drawing" Target="../drawings/drawing9.xml"/><Relationship Id="rId5" Type="http://schemas.openxmlformats.org/officeDocument/2006/relationships/hyperlink" Target="https://goo.gl/4tzjDS" TargetMode="External"/><Relationship Id="rId15" Type="http://schemas.openxmlformats.org/officeDocument/2006/relationships/ctrlProp" Target="../ctrlProps/ctrlProp31.xml"/><Relationship Id="rId10" Type="http://schemas.openxmlformats.org/officeDocument/2006/relationships/printerSettings" Target="../printerSettings/printerSettings9.bin"/><Relationship Id="rId4" Type="http://schemas.openxmlformats.org/officeDocument/2006/relationships/hyperlink" Target="https://goo.gl/6NYgCF" TargetMode="External"/><Relationship Id="rId9" Type="http://schemas.openxmlformats.org/officeDocument/2006/relationships/hyperlink" Target="https://goo.gl/eYzSrF" TargetMode="External"/><Relationship Id="rId14" Type="http://schemas.openxmlformats.org/officeDocument/2006/relationships/ctrlProp" Target="../ctrlProps/ctrlProp3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6">
    <tabColor rgb="FF339966"/>
  </sheetPr>
  <dimension ref="A1:BJ569"/>
  <sheetViews>
    <sheetView showGridLines="0" showRowColHeaders="0" zoomScale="75" zoomScaleNormal="75" workbookViewId="0">
      <selection activeCell="C23" sqref="C23"/>
    </sheetView>
  </sheetViews>
  <sheetFormatPr baseColWidth="10" defaultColWidth="0" defaultRowHeight="18" zeroHeight="1"/>
  <cols>
    <col min="1" max="1" width="35.7109375" style="692" customWidth="1"/>
    <col min="2" max="2" width="7.7109375" style="692" customWidth="1"/>
    <col min="3" max="4" width="10.7109375" style="731" customWidth="1"/>
    <col min="5" max="5" width="8.7109375" style="731" customWidth="1"/>
    <col min="6" max="15" width="12.28515625" style="731" customWidth="1"/>
    <col min="16" max="23" width="10.7109375" style="731" customWidth="1"/>
    <col min="24" max="27" width="0" style="731" hidden="1" customWidth="1"/>
    <col min="28" max="62" width="0" style="730" hidden="1" customWidth="1"/>
    <col min="63" max="16384" width="11.42578125" style="731" hidden="1"/>
  </cols>
  <sheetData>
    <row r="1" spans="1:62" ht="18.75" thickBot="1">
      <c r="A1" s="664" t="s">
        <v>677</v>
      </c>
      <c r="B1" s="711"/>
      <c r="C1" s="728"/>
      <c r="D1" s="728"/>
      <c r="E1" s="728"/>
      <c r="F1" s="728"/>
      <c r="G1" s="728"/>
      <c r="H1" s="728"/>
      <c r="I1" s="728"/>
      <c r="J1" s="728"/>
      <c r="K1" s="728"/>
      <c r="L1" s="728"/>
      <c r="M1" s="728"/>
      <c r="N1" s="728"/>
      <c r="O1" s="728"/>
      <c r="P1" s="728"/>
      <c r="Q1" s="728"/>
      <c r="R1" s="728"/>
      <c r="S1" s="728"/>
      <c r="T1" s="728"/>
      <c r="U1" s="728"/>
      <c r="V1" s="728"/>
      <c r="W1" s="729"/>
      <c r="X1" s="728"/>
      <c r="Y1" s="728"/>
      <c r="Z1" s="728"/>
      <c r="AA1" s="728"/>
      <c r="AB1" s="729"/>
      <c r="AC1" s="729"/>
      <c r="AD1" s="729"/>
      <c r="AE1" s="729"/>
      <c r="AF1" s="729"/>
      <c r="AG1" s="729"/>
      <c r="AH1" s="729"/>
      <c r="AI1" s="729"/>
    </row>
    <row r="2" spans="1:62" ht="18.75" thickBot="1">
      <c r="A2" s="777" t="s">
        <v>678</v>
      </c>
      <c r="B2" s="684"/>
      <c r="C2" s="732"/>
      <c r="D2" s="733"/>
      <c r="E2" s="733"/>
      <c r="F2" s="733"/>
      <c r="G2" s="733"/>
      <c r="H2" s="733"/>
      <c r="I2" s="733"/>
      <c r="J2" s="733"/>
      <c r="K2" s="733"/>
      <c r="L2" s="733"/>
      <c r="M2" s="733"/>
      <c r="N2" s="733"/>
      <c r="O2" s="733"/>
      <c r="P2" s="733"/>
      <c r="Q2" s="733"/>
      <c r="R2" s="733"/>
      <c r="S2" s="733"/>
      <c r="T2" s="733"/>
      <c r="U2" s="734"/>
      <c r="V2" s="728"/>
      <c r="W2" s="728"/>
      <c r="X2" s="728"/>
      <c r="Y2" s="728"/>
      <c r="Z2" s="728"/>
      <c r="AA2" s="728"/>
      <c r="AB2" s="729"/>
      <c r="AC2" s="729"/>
      <c r="AD2" s="729"/>
      <c r="AE2" s="729"/>
      <c r="AF2" s="729"/>
      <c r="AG2" s="729"/>
      <c r="AH2" s="729"/>
      <c r="AI2" s="729"/>
    </row>
    <row r="3" spans="1:62" ht="24.95" customHeight="1" thickTop="1">
      <c r="A3" s="773" t="s">
        <v>679</v>
      </c>
      <c r="B3" s="684"/>
      <c r="C3" s="735"/>
      <c r="D3" s="798" t="s">
        <v>825</v>
      </c>
      <c r="E3" s="799"/>
      <c r="F3" s="799"/>
      <c r="G3" s="799"/>
      <c r="H3" s="799"/>
      <c r="I3" s="799"/>
      <c r="J3" s="799"/>
      <c r="K3" s="799"/>
      <c r="L3" s="799"/>
      <c r="M3" s="799"/>
      <c r="N3" s="799"/>
      <c r="O3" s="800"/>
      <c r="P3" s="728"/>
      <c r="Q3" s="728"/>
      <c r="R3" s="728"/>
      <c r="S3" s="728"/>
      <c r="T3" s="728"/>
      <c r="U3" s="736"/>
      <c r="V3" s="728"/>
      <c r="W3" s="728"/>
      <c r="X3" s="728"/>
      <c r="Y3" s="728"/>
      <c r="Z3" s="728"/>
      <c r="AA3" s="728"/>
      <c r="AB3" s="729"/>
      <c r="AC3" s="729"/>
      <c r="AD3" s="729"/>
      <c r="AE3" s="729"/>
      <c r="AF3" s="729"/>
      <c r="AG3" s="729"/>
      <c r="AH3" s="729"/>
      <c r="AI3" s="729"/>
    </row>
    <row r="4" spans="1:62" s="739" customFormat="1" ht="24.95" customHeight="1" thickBot="1">
      <c r="A4" s="773" t="s">
        <v>687</v>
      </c>
      <c r="B4" s="684"/>
      <c r="C4" s="735"/>
      <c r="D4" s="801"/>
      <c r="E4" s="802"/>
      <c r="F4" s="802"/>
      <c r="G4" s="802"/>
      <c r="H4" s="802"/>
      <c r="I4" s="802"/>
      <c r="J4" s="802"/>
      <c r="K4" s="802"/>
      <c r="L4" s="802"/>
      <c r="M4" s="802"/>
      <c r="N4" s="802"/>
      <c r="O4" s="803"/>
      <c r="P4" s="728"/>
      <c r="Q4" s="728"/>
      <c r="R4" s="728"/>
      <c r="S4" s="728"/>
      <c r="T4" s="728"/>
      <c r="U4" s="736"/>
      <c r="V4" s="728"/>
      <c r="W4" s="728"/>
      <c r="X4" s="728"/>
      <c r="Y4" s="728"/>
      <c r="Z4" s="728"/>
      <c r="AA4" s="728"/>
      <c r="AB4" s="737"/>
      <c r="AC4" s="737"/>
      <c r="AD4" s="737"/>
      <c r="AE4" s="737"/>
      <c r="AF4" s="737"/>
      <c r="AG4" s="737"/>
      <c r="AH4" s="737"/>
      <c r="AI4" s="737"/>
      <c r="AJ4" s="738"/>
      <c r="AK4" s="738"/>
      <c r="AL4" s="738"/>
      <c r="AM4" s="738"/>
      <c r="AN4" s="738"/>
      <c r="AO4" s="738"/>
      <c r="AP4" s="738"/>
      <c r="AQ4" s="738"/>
      <c r="AR4" s="738"/>
      <c r="AS4" s="738"/>
      <c r="AT4" s="738"/>
      <c r="AU4" s="738"/>
      <c r="AV4" s="738"/>
      <c r="AW4" s="738"/>
      <c r="AX4" s="738"/>
      <c r="AY4" s="738"/>
      <c r="AZ4" s="738"/>
      <c r="BA4" s="738"/>
      <c r="BB4" s="738"/>
      <c r="BC4" s="738"/>
      <c r="BD4" s="738"/>
      <c r="BE4" s="738"/>
      <c r="BF4" s="738"/>
      <c r="BG4" s="738"/>
      <c r="BH4" s="738"/>
      <c r="BI4" s="738"/>
      <c r="BJ4" s="738"/>
    </row>
    <row r="5" spans="1:62" s="739" customFormat="1" ht="20.100000000000001" customHeight="1" thickTop="1" thickBot="1">
      <c r="A5" s="773" t="s">
        <v>688</v>
      </c>
      <c r="B5" s="684"/>
      <c r="C5" s="735"/>
      <c r="D5" s="728"/>
      <c r="E5" s="728"/>
      <c r="F5" s="728"/>
      <c r="G5" s="728"/>
      <c r="H5" s="728"/>
      <c r="I5" s="728"/>
      <c r="J5" s="728"/>
      <c r="K5" s="728"/>
      <c r="L5" s="728"/>
      <c r="M5" s="728"/>
      <c r="N5" s="728"/>
      <c r="O5" s="728"/>
      <c r="P5" s="728"/>
      <c r="Q5" s="728"/>
      <c r="R5" s="728"/>
      <c r="S5" s="728"/>
      <c r="T5" s="728"/>
      <c r="U5" s="736"/>
      <c r="V5" s="728"/>
      <c r="W5" s="728"/>
      <c r="X5" s="728"/>
      <c r="Y5" s="728"/>
      <c r="Z5" s="728"/>
      <c r="AA5" s="728"/>
      <c r="AB5" s="737"/>
      <c r="AC5" s="737"/>
      <c r="AD5" s="737"/>
      <c r="AE5" s="737"/>
      <c r="AF5" s="737"/>
      <c r="AG5" s="737"/>
      <c r="AH5" s="737"/>
      <c r="AI5" s="737"/>
      <c r="AJ5" s="738"/>
      <c r="AK5" s="738"/>
      <c r="AL5" s="738"/>
      <c r="AM5" s="738"/>
      <c r="AN5" s="738"/>
      <c r="AO5" s="738"/>
      <c r="AP5" s="738"/>
      <c r="AQ5" s="738"/>
      <c r="AR5" s="738"/>
      <c r="AS5" s="738"/>
      <c r="AT5" s="738"/>
      <c r="AU5" s="738"/>
      <c r="AV5" s="738"/>
      <c r="AW5" s="738"/>
      <c r="AX5" s="738"/>
      <c r="AY5" s="738"/>
      <c r="AZ5" s="738"/>
      <c r="BA5" s="738"/>
      <c r="BB5" s="738"/>
      <c r="BC5" s="738"/>
      <c r="BD5" s="738"/>
      <c r="BE5" s="738"/>
      <c r="BF5" s="738"/>
      <c r="BG5" s="738"/>
      <c r="BH5" s="738"/>
      <c r="BI5" s="738"/>
      <c r="BJ5" s="738"/>
    </row>
    <row r="6" spans="1:62" ht="24.95" customHeight="1" thickTop="1" thickBot="1">
      <c r="A6" s="773" t="s">
        <v>738</v>
      </c>
      <c r="B6" s="684"/>
      <c r="C6" s="735"/>
      <c r="D6" s="814" t="s">
        <v>146</v>
      </c>
      <c r="E6" s="815"/>
      <c r="F6" s="815"/>
      <c r="G6" s="815"/>
      <c r="H6" s="815"/>
      <c r="I6" s="815"/>
      <c r="J6" s="815"/>
      <c r="K6" s="815"/>
      <c r="L6" s="815"/>
      <c r="M6" s="815"/>
      <c r="N6" s="815"/>
      <c r="O6" s="816"/>
      <c r="P6" s="728"/>
      <c r="Q6" s="728"/>
      <c r="R6" s="728"/>
      <c r="S6" s="728"/>
      <c r="T6" s="728"/>
      <c r="U6" s="736"/>
      <c r="V6" s="728"/>
      <c r="W6" s="728"/>
      <c r="X6" s="728"/>
      <c r="Y6" s="728"/>
      <c r="Z6" s="728"/>
      <c r="AA6" s="728"/>
      <c r="AB6" s="729"/>
      <c r="AC6" s="729"/>
      <c r="AD6" s="729"/>
      <c r="AE6" s="729"/>
      <c r="AF6" s="729"/>
      <c r="AG6" s="729"/>
      <c r="AH6" s="729"/>
      <c r="AI6" s="729"/>
    </row>
    <row r="7" spans="1:62" ht="20.100000000000001" customHeight="1" thickTop="1">
      <c r="A7" s="773" t="s">
        <v>872</v>
      </c>
      <c r="B7" s="684"/>
      <c r="C7" s="735"/>
      <c r="D7" s="728"/>
      <c r="E7" s="728"/>
      <c r="F7" s="728"/>
      <c r="G7" s="728"/>
      <c r="H7" s="728"/>
      <c r="I7" s="728"/>
      <c r="J7" s="728"/>
      <c r="K7" s="728"/>
      <c r="L7" s="728"/>
      <c r="M7" s="728"/>
      <c r="N7" s="728"/>
      <c r="O7" s="728"/>
      <c r="P7" s="728"/>
      <c r="Q7" s="728"/>
      <c r="R7" s="728"/>
      <c r="S7" s="728"/>
      <c r="T7" s="728"/>
      <c r="U7" s="736"/>
      <c r="V7" s="728"/>
      <c r="W7" s="728"/>
      <c r="X7" s="728"/>
      <c r="Y7" s="728"/>
      <c r="Z7" s="728"/>
      <c r="AA7" s="728"/>
      <c r="AB7" s="729"/>
      <c r="AC7" s="729"/>
      <c r="AD7" s="729"/>
      <c r="AE7" s="729"/>
      <c r="AF7" s="729"/>
      <c r="AG7" s="729"/>
      <c r="AH7" s="729"/>
      <c r="AI7" s="729"/>
    </row>
    <row r="8" spans="1:62" ht="20.100000000000001" customHeight="1">
      <c r="A8" s="773" t="s">
        <v>817</v>
      </c>
      <c r="B8" s="684"/>
      <c r="C8" s="735"/>
      <c r="D8" s="728"/>
      <c r="E8" s="740" t="s">
        <v>57</v>
      </c>
      <c r="F8" s="796" t="s">
        <v>737</v>
      </c>
      <c r="G8" s="796"/>
      <c r="H8" s="796"/>
      <c r="I8" s="796"/>
      <c r="J8" s="796"/>
      <c r="K8" s="796"/>
      <c r="L8" s="796"/>
      <c r="M8" s="796"/>
      <c r="N8" s="796"/>
      <c r="O8" s="797"/>
      <c r="P8" s="728"/>
      <c r="Q8" s="728"/>
      <c r="R8" s="728"/>
      <c r="S8" s="728"/>
      <c r="T8" s="728"/>
      <c r="U8" s="736"/>
      <c r="V8" s="728"/>
      <c r="W8" s="728"/>
      <c r="X8" s="728"/>
      <c r="Y8" s="728"/>
      <c r="Z8" s="728"/>
      <c r="AA8" s="728"/>
      <c r="AB8" s="729"/>
      <c r="AC8" s="729"/>
      <c r="AD8" s="729"/>
      <c r="AE8" s="729"/>
      <c r="AF8" s="729"/>
      <c r="AG8" s="729"/>
      <c r="AH8" s="729"/>
      <c r="AI8" s="729"/>
    </row>
    <row r="9" spans="1:62" s="743" customFormat="1" ht="20.100000000000001" customHeight="1">
      <c r="A9" s="774" t="s">
        <v>751</v>
      </c>
      <c r="B9" s="684"/>
      <c r="C9" s="735"/>
      <c r="D9" s="728"/>
      <c r="E9" s="740" t="s">
        <v>58</v>
      </c>
      <c r="F9" s="796" t="s">
        <v>148</v>
      </c>
      <c r="G9" s="796"/>
      <c r="H9" s="796"/>
      <c r="I9" s="796"/>
      <c r="J9" s="796"/>
      <c r="K9" s="796"/>
      <c r="L9" s="796"/>
      <c r="M9" s="796"/>
      <c r="N9" s="796"/>
      <c r="O9" s="797"/>
      <c r="P9" s="728"/>
      <c r="Q9" s="728"/>
      <c r="R9" s="728"/>
      <c r="S9" s="728"/>
      <c r="T9" s="728"/>
      <c r="U9" s="736"/>
      <c r="V9" s="728"/>
      <c r="W9" s="728"/>
      <c r="X9" s="728"/>
      <c r="Y9" s="728"/>
      <c r="Z9" s="728"/>
      <c r="AA9" s="728"/>
      <c r="AB9" s="741"/>
      <c r="AC9" s="741"/>
      <c r="AD9" s="741"/>
      <c r="AE9" s="741"/>
      <c r="AF9" s="741"/>
      <c r="AG9" s="741"/>
      <c r="AH9" s="741"/>
      <c r="AI9" s="741"/>
      <c r="AJ9" s="742"/>
      <c r="AK9" s="742"/>
      <c r="AL9" s="742"/>
      <c r="AM9" s="742"/>
      <c r="AN9" s="742"/>
      <c r="AO9" s="742"/>
      <c r="AP9" s="742"/>
      <c r="AQ9" s="742"/>
      <c r="AR9" s="742"/>
      <c r="AS9" s="742"/>
      <c r="AT9" s="742"/>
      <c r="AU9" s="742"/>
      <c r="AV9" s="742"/>
      <c r="AW9" s="742"/>
      <c r="AX9" s="742"/>
      <c r="AY9" s="742"/>
      <c r="AZ9" s="742"/>
      <c r="BA9" s="742"/>
      <c r="BB9" s="742"/>
      <c r="BC9" s="742"/>
      <c r="BD9" s="742"/>
      <c r="BE9" s="742"/>
      <c r="BF9" s="742"/>
      <c r="BG9" s="742"/>
      <c r="BH9" s="742"/>
      <c r="BI9" s="742"/>
      <c r="BJ9" s="742"/>
    </row>
    <row r="10" spans="1:62" s="743" customFormat="1" ht="20.100000000000001" customHeight="1">
      <c r="A10" s="774" t="s">
        <v>835</v>
      </c>
      <c r="B10" s="684"/>
      <c r="C10" s="735"/>
      <c r="D10" s="728"/>
      <c r="E10" s="744" t="s">
        <v>59</v>
      </c>
      <c r="F10" s="796" t="s">
        <v>805</v>
      </c>
      <c r="G10" s="796"/>
      <c r="H10" s="796"/>
      <c r="I10" s="796"/>
      <c r="J10" s="796"/>
      <c r="K10" s="796"/>
      <c r="L10" s="796"/>
      <c r="M10" s="796"/>
      <c r="N10" s="796"/>
      <c r="O10" s="797"/>
      <c r="P10" s="728"/>
      <c r="Q10" s="728"/>
      <c r="R10" s="728"/>
      <c r="S10" s="728"/>
      <c r="T10" s="728"/>
      <c r="U10" s="736"/>
      <c r="V10" s="728"/>
      <c r="W10" s="728"/>
      <c r="X10" s="728"/>
      <c r="Y10" s="728"/>
      <c r="Z10" s="728"/>
      <c r="AA10" s="728"/>
      <c r="AB10" s="741"/>
      <c r="AC10" s="741"/>
      <c r="AD10" s="741"/>
      <c r="AE10" s="741"/>
      <c r="AF10" s="741"/>
      <c r="AG10" s="741"/>
      <c r="AH10" s="741"/>
      <c r="AI10" s="741"/>
      <c r="AJ10" s="742"/>
      <c r="AK10" s="742"/>
      <c r="AL10" s="742"/>
      <c r="AM10" s="742"/>
      <c r="AN10" s="742"/>
      <c r="AO10" s="742"/>
      <c r="AP10" s="742"/>
      <c r="AQ10" s="742"/>
      <c r="AR10" s="742"/>
      <c r="AS10" s="742"/>
      <c r="AT10" s="742"/>
      <c r="AU10" s="742"/>
      <c r="AV10" s="742"/>
      <c r="AW10" s="742"/>
      <c r="AX10" s="742"/>
      <c r="AY10" s="742"/>
      <c r="AZ10" s="742"/>
      <c r="BA10" s="742"/>
      <c r="BB10" s="742"/>
      <c r="BC10" s="742"/>
      <c r="BD10" s="742"/>
      <c r="BE10" s="742"/>
      <c r="BF10" s="742"/>
      <c r="BG10" s="742"/>
      <c r="BH10" s="742"/>
      <c r="BI10" s="742"/>
      <c r="BJ10" s="742"/>
    </row>
    <row r="11" spans="1:62" s="743" customFormat="1" ht="20.100000000000001" customHeight="1">
      <c r="A11" s="667"/>
      <c r="B11" s="684"/>
      <c r="C11" s="735"/>
      <c r="D11" s="728"/>
      <c r="E11" s="744" t="s">
        <v>60</v>
      </c>
      <c r="F11" s="796" t="s">
        <v>503</v>
      </c>
      <c r="G11" s="796"/>
      <c r="H11" s="796"/>
      <c r="I11" s="796"/>
      <c r="J11" s="796"/>
      <c r="K11" s="796"/>
      <c r="L11" s="796"/>
      <c r="M11" s="796"/>
      <c r="N11" s="796"/>
      <c r="O11" s="797"/>
      <c r="P11" s="728"/>
      <c r="Q11" s="728"/>
      <c r="R11" s="728"/>
      <c r="S11" s="728"/>
      <c r="T11" s="728"/>
      <c r="U11" s="736"/>
      <c r="V11" s="728"/>
      <c r="W11" s="728"/>
      <c r="X11" s="728"/>
      <c r="Y11" s="728"/>
      <c r="Z11" s="728"/>
      <c r="AA11" s="728"/>
      <c r="AB11" s="741"/>
      <c r="AC11" s="741"/>
      <c r="AD11" s="741"/>
      <c r="AE11" s="741"/>
      <c r="AF11" s="741"/>
      <c r="AG11" s="741"/>
      <c r="AH11" s="741"/>
      <c r="AI11" s="741"/>
      <c r="AJ11" s="742"/>
      <c r="AK11" s="742"/>
      <c r="AL11" s="742"/>
      <c r="AM11" s="742"/>
      <c r="AN11" s="742"/>
      <c r="AO11" s="742"/>
      <c r="AP11" s="742"/>
      <c r="AQ11" s="742"/>
      <c r="AR11" s="742"/>
      <c r="AS11" s="742"/>
      <c r="AT11" s="742"/>
      <c r="AU11" s="742"/>
      <c r="AV11" s="742"/>
      <c r="AW11" s="742"/>
      <c r="AX11" s="742"/>
      <c r="AY11" s="742"/>
      <c r="AZ11" s="742"/>
      <c r="BA11" s="742"/>
      <c r="BB11" s="742"/>
      <c r="BC11" s="742"/>
      <c r="BD11" s="742"/>
      <c r="BE11" s="742"/>
      <c r="BF11" s="742"/>
      <c r="BG11" s="742"/>
      <c r="BH11" s="742"/>
      <c r="BI11" s="742"/>
      <c r="BJ11" s="742"/>
    </row>
    <row r="12" spans="1:62" s="743" customFormat="1" ht="20.100000000000001" customHeight="1">
      <c r="A12" s="667"/>
      <c r="B12" s="684"/>
      <c r="C12" s="735"/>
      <c r="D12" s="728"/>
      <c r="E12" s="744" t="s">
        <v>651</v>
      </c>
      <c r="F12" s="796" t="s">
        <v>827</v>
      </c>
      <c r="G12" s="796"/>
      <c r="H12" s="796"/>
      <c r="I12" s="796"/>
      <c r="J12" s="796"/>
      <c r="K12" s="796"/>
      <c r="L12" s="796"/>
      <c r="M12" s="796"/>
      <c r="N12" s="796"/>
      <c r="O12" s="797"/>
      <c r="P12" s="728"/>
      <c r="Q12" s="728"/>
      <c r="R12" s="728"/>
      <c r="S12" s="728"/>
      <c r="T12" s="728"/>
      <c r="U12" s="736"/>
      <c r="V12" s="728"/>
      <c r="W12" s="728"/>
      <c r="X12" s="728"/>
      <c r="Y12" s="728"/>
      <c r="Z12" s="728"/>
      <c r="AA12" s="728"/>
      <c r="AB12" s="741"/>
      <c r="AC12" s="741"/>
      <c r="AD12" s="741"/>
      <c r="AE12" s="741"/>
      <c r="AF12" s="741"/>
      <c r="AG12" s="741"/>
      <c r="AH12" s="741"/>
      <c r="AI12" s="741"/>
      <c r="AJ12" s="742"/>
      <c r="AK12" s="742"/>
      <c r="AL12" s="742"/>
      <c r="AM12" s="742"/>
      <c r="AN12" s="742"/>
      <c r="AO12" s="742"/>
      <c r="AP12" s="742"/>
      <c r="AQ12" s="742"/>
      <c r="AR12" s="742"/>
      <c r="AS12" s="742"/>
      <c r="AT12" s="742"/>
      <c r="AU12" s="742"/>
      <c r="AV12" s="742"/>
      <c r="AW12" s="742"/>
      <c r="AX12" s="742"/>
      <c r="AY12" s="742"/>
      <c r="AZ12" s="742"/>
      <c r="BA12" s="742"/>
      <c r="BB12" s="742"/>
      <c r="BC12" s="742"/>
      <c r="BD12" s="742"/>
      <c r="BE12" s="742"/>
      <c r="BF12" s="742"/>
      <c r="BG12" s="742"/>
      <c r="BH12" s="742"/>
      <c r="BI12" s="742"/>
      <c r="BJ12" s="742"/>
    </row>
    <row r="13" spans="1:62" s="743" customFormat="1" ht="20.100000000000001" customHeight="1">
      <c r="A13" s="668"/>
      <c r="B13" s="684"/>
      <c r="C13" s="735"/>
      <c r="D13" s="728"/>
      <c r="E13" s="744" t="s">
        <v>649</v>
      </c>
      <c r="F13" s="796" t="s">
        <v>806</v>
      </c>
      <c r="G13" s="796"/>
      <c r="H13" s="796"/>
      <c r="I13" s="796"/>
      <c r="J13" s="796"/>
      <c r="K13" s="796"/>
      <c r="L13" s="796"/>
      <c r="M13" s="796"/>
      <c r="N13" s="796"/>
      <c r="O13" s="797"/>
      <c r="P13" s="728"/>
      <c r="Q13" s="728"/>
      <c r="R13" s="728"/>
      <c r="S13" s="728"/>
      <c r="T13" s="728"/>
      <c r="U13" s="736"/>
      <c r="V13" s="728"/>
      <c r="W13" s="728"/>
      <c r="X13" s="728"/>
      <c r="Y13" s="728"/>
      <c r="Z13" s="728"/>
      <c r="AA13" s="728"/>
      <c r="AB13" s="741"/>
      <c r="AC13" s="741"/>
      <c r="AD13" s="741"/>
      <c r="AE13" s="741"/>
      <c r="AF13" s="741"/>
      <c r="AG13" s="741"/>
      <c r="AH13" s="741"/>
      <c r="AI13" s="741"/>
      <c r="AJ13" s="742"/>
      <c r="AK13" s="742"/>
      <c r="AL13" s="742"/>
      <c r="AM13" s="742"/>
      <c r="AN13" s="742"/>
      <c r="AO13" s="742"/>
      <c r="AP13" s="742"/>
      <c r="AQ13" s="742"/>
      <c r="AR13" s="742"/>
      <c r="AS13" s="742"/>
      <c r="AT13" s="742"/>
      <c r="AU13" s="742"/>
      <c r="AV13" s="742"/>
      <c r="AW13" s="742"/>
      <c r="AX13" s="742"/>
      <c r="AY13" s="742"/>
      <c r="AZ13" s="742"/>
      <c r="BA13" s="742"/>
      <c r="BB13" s="742"/>
      <c r="BC13" s="742"/>
      <c r="BD13" s="742"/>
      <c r="BE13" s="742"/>
      <c r="BF13" s="742"/>
      <c r="BG13" s="742"/>
      <c r="BH13" s="742"/>
      <c r="BI13" s="742"/>
      <c r="BJ13" s="742"/>
    </row>
    <row r="14" spans="1:62" s="743" customFormat="1" ht="20.100000000000001" customHeight="1">
      <c r="A14" s="669"/>
      <c r="B14" s="676"/>
      <c r="C14" s="735"/>
      <c r="D14" s="728"/>
      <c r="E14" s="744" t="s">
        <v>739</v>
      </c>
      <c r="F14" s="796" t="s">
        <v>643</v>
      </c>
      <c r="G14" s="796"/>
      <c r="H14" s="796"/>
      <c r="I14" s="796"/>
      <c r="J14" s="796"/>
      <c r="K14" s="796"/>
      <c r="L14" s="796"/>
      <c r="M14" s="796"/>
      <c r="N14" s="796"/>
      <c r="O14" s="797"/>
      <c r="P14" s="728"/>
      <c r="Q14" s="728"/>
      <c r="R14" s="728"/>
      <c r="S14" s="728"/>
      <c r="T14" s="728"/>
      <c r="U14" s="736"/>
      <c r="V14" s="728"/>
      <c r="W14" s="728"/>
      <c r="X14" s="728"/>
      <c r="Y14" s="728"/>
      <c r="Z14" s="728"/>
      <c r="AA14" s="728"/>
      <c r="AB14" s="741"/>
      <c r="AC14" s="741"/>
      <c r="AD14" s="741"/>
      <c r="AE14" s="741"/>
      <c r="AF14" s="741"/>
      <c r="AG14" s="741"/>
      <c r="AH14" s="741"/>
      <c r="AI14" s="741"/>
      <c r="AJ14" s="742"/>
      <c r="AK14" s="742"/>
      <c r="AL14" s="742"/>
      <c r="AM14" s="742"/>
      <c r="AN14" s="742"/>
      <c r="AO14" s="742"/>
      <c r="AP14" s="742"/>
      <c r="AQ14" s="742"/>
      <c r="AR14" s="742"/>
      <c r="AS14" s="742"/>
      <c r="AT14" s="742"/>
      <c r="AU14" s="742"/>
      <c r="AV14" s="742"/>
      <c r="AW14" s="742"/>
      <c r="AX14" s="742"/>
      <c r="AY14" s="742"/>
      <c r="AZ14" s="742"/>
      <c r="BA14" s="742"/>
      <c r="BB14" s="742"/>
      <c r="BC14" s="742"/>
      <c r="BD14" s="742"/>
      <c r="BE14" s="742"/>
      <c r="BF14" s="742"/>
      <c r="BG14" s="742"/>
      <c r="BH14" s="742"/>
      <c r="BI14" s="742"/>
      <c r="BJ14" s="742"/>
    </row>
    <row r="15" spans="1:62" s="743" customFormat="1" ht="21">
      <c r="A15" s="669"/>
      <c r="B15" s="676"/>
      <c r="C15" s="735"/>
      <c r="D15" s="728"/>
      <c r="E15" s="744" t="s">
        <v>865</v>
      </c>
      <c r="F15" s="796" t="s">
        <v>866</v>
      </c>
      <c r="G15" s="796"/>
      <c r="H15" s="796"/>
      <c r="I15" s="796"/>
      <c r="J15" s="796"/>
      <c r="K15" s="796"/>
      <c r="L15" s="796"/>
      <c r="M15" s="796"/>
      <c r="N15" s="796"/>
      <c r="O15" s="797"/>
      <c r="P15" s="728"/>
      <c r="Q15" s="728"/>
      <c r="R15" s="728"/>
      <c r="S15" s="728"/>
      <c r="T15" s="728"/>
      <c r="U15" s="736"/>
      <c r="V15" s="728"/>
      <c r="W15" s="728"/>
      <c r="X15" s="728"/>
      <c r="Y15" s="728"/>
      <c r="Z15" s="728"/>
      <c r="AA15" s="728"/>
      <c r="AB15" s="741"/>
      <c r="AC15" s="741"/>
      <c r="AD15" s="741"/>
      <c r="AE15" s="741"/>
      <c r="AF15" s="741"/>
      <c r="AG15" s="741"/>
      <c r="AH15" s="741"/>
      <c r="AI15" s="741"/>
      <c r="AJ15" s="742"/>
      <c r="AK15" s="742"/>
      <c r="AL15" s="742"/>
      <c r="AM15" s="742"/>
      <c r="AN15" s="742"/>
      <c r="AO15" s="742"/>
      <c r="AP15" s="742"/>
      <c r="AQ15" s="742"/>
      <c r="AR15" s="742"/>
      <c r="AS15" s="742"/>
      <c r="AT15" s="742"/>
      <c r="AU15" s="742"/>
      <c r="AV15" s="742"/>
      <c r="AW15" s="742"/>
      <c r="AX15" s="742"/>
      <c r="AY15" s="742"/>
      <c r="AZ15" s="742"/>
      <c r="BA15" s="742"/>
      <c r="BB15" s="742"/>
      <c r="BC15" s="742"/>
      <c r="BD15" s="742"/>
      <c r="BE15" s="742"/>
      <c r="BF15" s="742"/>
      <c r="BG15" s="742"/>
      <c r="BH15" s="742"/>
      <c r="BI15" s="742"/>
      <c r="BJ15" s="742"/>
    </row>
    <row r="16" spans="1:62" ht="9" customHeight="1">
      <c r="A16" s="669"/>
      <c r="B16" s="676"/>
      <c r="C16" s="735"/>
      <c r="D16" s="728"/>
      <c r="E16" s="728"/>
      <c r="F16" s="728"/>
      <c r="G16" s="728"/>
      <c r="H16" s="728"/>
      <c r="I16" s="728"/>
      <c r="J16" s="728"/>
      <c r="K16" s="728"/>
      <c r="L16" s="728"/>
      <c r="M16" s="728"/>
      <c r="N16" s="728"/>
      <c r="O16" s="728"/>
      <c r="P16" s="728"/>
      <c r="Q16" s="728"/>
      <c r="R16" s="728"/>
      <c r="S16" s="728"/>
      <c r="T16" s="728"/>
      <c r="U16" s="736"/>
      <c r="V16" s="728"/>
      <c r="W16" s="728"/>
      <c r="X16" s="728"/>
      <c r="Y16" s="728"/>
      <c r="Z16" s="728"/>
      <c r="AA16" s="728"/>
      <c r="AB16" s="729"/>
      <c r="AC16" s="729"/>
      <c r="AD16" s="729"/>
      <c r="AE16" s="729"/>
      <c r="AF16" s="729"/>
      <c r="AG16" s="729"/>
      <c r="AH16" s="729"/>
      <c r="AI16" s="729"/>
    </row>
    <row r="17" spans="1:35" ht="20.100000000000001" customHeight="1" thickBot="1">
      <c r="A17" s="669"/>
      <c r="B17" s="676"/>
      <c r="C17" s="735"/>
      <c r="D17" s="728"/>
      <c r="E17" s="728"/>
      <c r="F17" s="728"/>
      <c r="G17" s="728"/>
      <c r="H17" s="728"/>
      <c r="I17" s="728"/>
      <c r="J17" s="728"/>
      <c r="K17" s="728"/>
      <c r="L17" s="728"/>
      <c r="M17" s="728"/>
      <c r="N17" s="728"/>
      <c r="O17" s="728"/>
      <c r="P17" s="728"/>
      <c r="Q17" s="728"/>
      <c r="R17" s="728"/>
      <c r="S17" s="728"/>
      <c r="T17" s="728"/>
      <c r="U17" s="736"/>
      <c r="V17" s="728"/>
      <c r="W17" s="728"/>
      <c r="X17" s="728"/>
      <c r="Y17" s="728"/>
      <c r="Z17" s="728"/>
      <c r="AA17" s="728"/>
      <c r="AB17" s="729"/>
      <c r="AC17" s="729"/>
      <c r="AD17" s="729"/>
      <c r="AE17" s="729"/>
      <c r="AF17" s="729"/>
      <c r="AG17" s="729"/>
      <c r="AH17" s="729"/>
      <c r="AI17" s="729"/>
    </row>
    <row r="18" spans="1:35" ht="20.100000000000001" customHeight="1" thickTop="1" thickBot="1">
      <c r="A18" s="668"/>
      <c r="B18" s="676"/>
      <c r="C18" s="735"/>
      <c r="D18" s="814" t="s">
        <v>147</v>
      </c>
      <c r="E18" s="815"/>
      <c r="F18" s="815"/>
      <c r="G18" s="815"/>
      <c r="H18" s="815"/>
      <c r="I18" s="815"/>
      <c r="J18" s="815"/>
      <c r="K18" s="815"/>
      <c r="L18" s="815"/>
      <c r="M18" s="815"/>
      <c r="N18" s="815"/>
      <c r="O18" s="816"/>
      <c r="P18" s="728"/>
      <c r="Q18" s="728"/>
      <c r="R18" s="728"/>
      <c r="S18" s="728"/>
      <c r="T18" s="728"/>
      <c r="U18" s="736"/>
      <c r="V18" s="728"/>
      <c r="W18" s="728"/>
      <c r="X18" s="728"/>
      <c r="Y18" s="728"/>
      <c r="Z18" s="728"/>
      <c r="AA18" s="728"/>
      <c r="AB18" s="729"/>
      <c r="AC18" s="729"/>
      <c r="AD18" s="729"/>
      <c r="AE18" s="729"/>
      <c r="AF18" s="729"/>
      <c r="AG18" s="729"/>
      <c r="AH18" s="729"/>
      <c r="AI18" s="729"/>
    </row>
    <row r="19" spans="1:35" ht="20.100000000000001" customHeight="1" thickTop="1">
      <c r="A19" s="668"/>
      <c r="B19" s="676"/>
      <c r="C19" s="735"/>
      <c r="D19" s="728"/>
      <c r="E19" s="728"/>
      <c r="F19" s="728"/>
      <c r="G19" s="728"/>
      <c r="H19" s="728"/>
      <c r="I19" s="728"/>
      <c r="J19" s="728"/>
      <c r="K19" s="728"/>
      <c r="L19" s="728"/>
      <c r="M19" s="728"/>
      <c r="N19" s="728"/>
      <c r="O19" s="728"/>
      <c r="P19" s="728"/>
      <c r="Q19" s="728"/>
      <c r="R19" s="728"/>
      <c r="S19" s="728"/>
      <c r="T19" s="728"/>
      <c r="U19" s="736"/>
      <c r="V19" s="728"/>
      <c r="W19" s="728"/>
      <c r="X19" s="728"/>
      <c r="Y19" s="728"/>
      <c r="Z19" s="728"/>
      <c r="AA19" s="728"/>
      <c r="AB19" s="729"/>
      <c r="AC19" s="729"/>
      <c r="AD19" s="729"/>
      <c r="AE19" s="729"/>
      <c r="AF19" s="729"/>
      <c r="AG19" s="729"/>
      <c r="AH19" s="729"/>
      <c r="AI19" s="729"/>
    </row>
    <row r="20" spans="1:35" ht="24.95" customHeight="1">
      <c r="A20" s="668"/>
      <c r="B20" s="676"/>
      <c r="C20" s="735"/>
      <c r="D20" s="805" t="s">
        <v>810</v>
      </c>
      <c r="E20" s="806"/>
      <c r="F20" s="806"/>
      <c r="G20" s="806"/>
      <c r="H20" s="806"/>
      <c r="I20" s="806"/>
      <c r="J20" s="806"/>
      <c r="K20" s="806"/>
      <c r="L20" s="806"/>
      <c r="M20" s="806"/>
      <c r="N20" s="806"/>
      <c r="O20" s="807"/>
      <c r="P20" s="728"/>
      <c r="Q20" s="728"/>
      <c r="R20" s="728"/>
      <c r="S20" s="728"/>
      <c r="T20" s="728"/>
      <c r="U20" s="736"/>
      <c r="V20" s="728"/>
      <c r="W20" s="728"/>
      <c r="X20" s="728"/>
      <c r="Y20" s="728"/>
      <c r="Z20" s="728"/>
      <c r="AA20" s="728"/>
      <c r="AB20" s="729"/>
      <c r="AC20" s="729"/>
      <c r="AD20" s="729"/>
      <c r="AE20" s="729"/>
      <c r="AF20" s="729"/>
      <c r="AG20" s="729"/>
      <c r="AH20" s="729"/>
      <c r="AI20" s="729"/>
    </row>
    <row r="21" spans="1:35" ht="24.95" customHeight="1">
      <c r="A21" s="668"/>
      <c r="B21" s="676"/>
      <c r="C21" s="735"/>
      <c r="D21" s="808"/>
      <c r="E21" s="809"/>
      <c r="F21" s="809"/>
      <c r="G21" s="809"/>
      <c r="H21" s="809"/>
      <c r="I21" s="809"/>
      <c r="J21" s="809"/>
      <c r="K21" s="809"/>
      <c r="L21" s="809"/>
      <c r="M21" s="809"/>
      <c r="N21" s="809"/>
      <c r="O21" s="810"/>
      <c r="P21" s="728"/>
      <c r="Q21" s="728"/>
      <c r="R21" s="728"/>
      <c r="S21" s="728"/>
      <c r="T21" s="728"/>
      <c r="U21" s="736"/>
      <c r="V21" s="728"/>
      <c r="W21" s="728"/>
      <c r="X21" s="728"/>
      <c r="Y21" s="728"/>
      <c r="Z21" s="728"/>
      <c r="AA21" s="728"/>
      <c r="AB21" s="729"/>
      <c r="AC21" s="729"/>
      <c r="AD21" s="729"/>
      <c r="AE21" s="729"/>
      <c r="AF21" s="729"/>
      <c r="AG21" s="729"/>
      <c r="AH21" s="729"/>
      <c r="AI21" s="729"/>
    </row>
    <row r="22" spans="1:35" ht="24.95" customHeight="1">
      <c r="A22" s="672"/>
      <c r="B22" s="676"/>
      <c r="C22" s="735"/>
      <c r="D22" s="808"/>
      <c r="E22" s="809"/>
      <c r="F22" s="809"/>
      <c r="G22" s="809"/>
      <c r="H22" s="809"/>
      <c r="I22" s="809"/>
      <c r="J22" s="809"/>
      <c r="K22" s="809"/>
      <c r="L22" s="809"/>
      <c r="M22" s="809"/>
      <c r="N22" s="809"/>
      <c r="O22" s="810"/>
      <c r="P22" s="728"/>
      <c r="Q22" s="728"/>
      <c r="R22" s="728"/>
      <c r="S22" s="728"/>
      <c r="T22" s="728"/>
      <c r="U22" s="736"/>
      <c r="V22" s="728"/>
      <c r="W22" s="728"/>
      <c r="X22" s="728"/>
      <c r="Y22" s="728"/>
      <c r="Z22" s="728"/>
      <c r="AA22" s="728"/>
      <c r="AB22" s="729"/>
      <c r="AC22" s="729"/>
      <c r="AD22" s="729"/>
      <c r="AE22" s="729"/>
      <c r="AF22" s="729"/>
      <c r="AG22" s="729"/>
      <c r="AH22" s="729"/>
      <c r="AI22" s="729"/>
    </row>
    <row r="23" spans="1:35" ht="24.95" customHeight="1">
      <c r="A23" s="668"/>
      <c r="B23" s="676"/>
      <c r="C23" s="735"/>
      <c r="D23" s="808"/>
      <c r="E23" s="809"/>
      <c r="F23" s="809"/>
      <c r="G23" s="809"/>
      <c r="H23" s="809"/>
      <c r="I23" s="809"/>
      <c r="J23" s="809"/>
      <c r="K23" s="809"/>
      <c r="L23" s="809"/>
      <c r="M23" s="809"/>
      <c r="N23" s="809"/>
      <c r="O23" s="810"/>
      <c r="P23" s="728"/>
      <c r="Q23" s="728"/>
      <c r="R23" s="728"/>
      <c r="S23" s="728"/>
      <c r="T23" s="728"/>
      <c r="U23" s="736"/>
      <c r="V23" s="728"/>
      <c r="W23" s="728"/>
      <c r="X23" s="728"/>
      <c r="Y23" s="728"/>
      <c r="Z23" s="728"/>
      <c r="AA23" s="728"/>
      <c r="AB23" s="729"/>
      <c r="AC23" s="729"/>
      <c r="AD23" s="729"/>
      <c r="AE23" s="729"/>
      <c r="AF23" s="729"/>
      <c r="AG23" s="729"/>
      <c r="AH23" s="729"/>
      <c r="AI23" s="729"/>
    </row>
    <row r="24" spans="1:35" ht="20.100000000000001" customHeight="1">
      <c r="A24" s="672"/>
      <c r="B24" s="676"/>
      <c r="C24" s="735"/>
      <c r="D24" s="811"/>
      <c r="E24" s="812"/>
      <c r="F24" s="812"/>
      <c r="G24" s="812"/>
      <c r="H24" s="812"/>
      <c r="I24" s="812"/>
      <c r="J24" s="812"/>
      <c r="K24" s="812"/>
      <c r="L24" s="812"/>
      <c r="M24" s="812"/>
      <c r="N24" s="812"/>
      <c r="O24" s="813"/>
      <c r="P24" s="728"/>
      <c r="Q24" s="728"/>
      <c r="R24" s="728"/>
      <c r="S24" s="728"/>
      <c r="T24" s="728"/>
      <c r="U24" s="736"/>
      <c r="V24" s="728"/>
      <c r="W24" s="728"/>
      <c r="X24" s="728"/>
      <c r="Y24" s="728"/>
      <c r="Z24" s="728"/>
      <c r="AA24" s="728"/>
      <c r="AB24" s="729"/>
      <c r="AC24" s="729"/>
      <c r="AD24" s="729"/>
      <c r="AE24" s="729"/>
      <c r="AF24" s="729"/>
      <c r="AG24" s="729"/>
      <c r="AH24" s="729"/>
      <c r="AI24" s="729"/>
    </row>
    <row r="25" spans="1:35" ht="21.95" customHeight="1">
      <c r="A25" s="677"/>
      <c r="B25" s="676"/>
      <c r="C25" s="735"/>
      <c r="D25" s="728"/>
      <c r="E25" s="728"/>
      <c r="F25" s="728"/>
      <c r="G25" s="728"/>
      <c r="H25" s="728"/>
      <c r="I25" s="728"/>
      <c r="J25" s="728"/>
      <c r="K25" s="728"/>
      <c r="L25" s="728"/>
      <c r="M25" s="728"/>
      <c r="N25" s="728"/>
      <c r="O25" s="728" t="s">
        <v>114</v>
      </c>
      <c r="P25" s="728"/>
      <c r="Q25" s="728"/>
      <c r="R25" s="728"/>
      <c r="S25" s="728"/>
      <c r="T25" s="728"/>
      <c r="U25" s="736"/>
      <c r="V25" s="728"/>
      <c r="W25" s="728"/>
      <c r="X25" s="728"/>
      <c r="Y25" s="728"/>
      <c r="Z25" s="746"/>
      <c r="AA25" s="746"/>
      <c r="AB25" s="729"/>
      <c r="AC25" s="729"/>
      <c r="AD25" s="729"/>
      <c r="AE25" s="729"/>
      <c r="AF25" s="729"/>
      <c r="AG25" s="729"/>
      <c r="AH25" s="729"/>
      <c r="AI25" s="729"/>
    </row>
    <row r="26" spans="1:35" ht="21.95" customHeight="1">
      <c r="A26" s="779" t="s">
        <v>808</v>
      </c>
      <c r="B26" s="684"/>
      <c r="C26" s="745"/>
      <c r="D26" s="746"/>
      <c r="E26" s="747"/>
      <c r="F26" s="748"/>
      <c r="G26" s="749" t="s">
        <v>591</v>
      </c>
      <c r="H26" s="748"/>
      <c r="I26" s="746"/>
      <c r="J26" s="746"/>
      <c r="K26" s="746"/>
      <c r="L26" s="750"/>
      <c r="M26" s="728"/>
      <c r="N26" s="728"/>
      <c r="O26" s="728"/>
      <c r="P26" s="728"/>
      <c r="Q26" s="728"/>
      <c r="R26" s="728"/>
      <c r="S26" s="728"/>
      <c r="T26" s="728"/>
      <c r="U26" s="736"/>
      <c r="V26" s="728"/>
      <c r="W26" s="728"/>
      <c r="X26" s="728"/>
      <c r="Y26" s="728"/>
      <c r="Z26" s="746"/>
      <c r="AA26" s="746"/>
      <c r="AB26" s="729"/>
      <c r="AC26" s="729"/>
      <c r="AD26" s="729"/>
      <c r="AE26" s="729"/>
      <c r="AF26" s="729"/>
      <c r="AG26" s="729"/>
      <c r="AH26" s="729"/>
      <c r="AI26" s="729"/>
    </row>
    <row r="27" spans="1:35" ht="21.95" customHeight="1">
      <c r="A27" s="678"/>
      <c r="B27" s="703"/>
      <c r="C27" s="745"/>
      <c r="D27" s="746"/>
      <c r="E27" s="751"/>
      <c r="F27" s="748"/>
      <c r="G27" s="749" t="s">
        <v>592</v>
      </c>
      <c r="H27" s="748"/>
      <c r="I27" s="746"/>
      <c r="J27" s="746"/>
      <c r="K27" s="752"/>
      <c r="L27" s="752"/>
      <c r="M27" s="752"/>
      <c r="N27" s="752"/>
      <c r="O27" s="728"/>
      <c r="P27" s="728"/>
      <c r="Q27" s="728"/>
      <c r="R27" s="753"/>
      <c r="S27" s="820"/>
      <c r="T27" s="820"/>
      <c r="U27" s="736"/>
      <c r="V27" s="728"/>
      <c r="W27" s="728"/>
      <c r="X27" s="728"/>
      <c r="Y27" s="728"/>
      <c r="Z27" s="746"/>
      <c r="AA27" s="746"/>
      <c r="AB27" s="729"/>
      <c r="AC27" s="729"/>
      <c r="AD27" s="729"/>
      <c r="AE27" s="729"/>
      <c r="AF27" s="729"/>
      <c r="AG27" s="729"/>
      <c r="AH27" s="729"/>
      <c r="AI27" s="729"/>
    </row>
    <row r="28" spans="1:35" ht="21">
      <c r="A28" s="665"/>
      <c r="B28" s="676"/>
      <c r="C28" s="745"/>
      <c r="D28" s="746"/>
      <c r="E28" s="754"/>
      <c r="F28" s="748"/>
      <c r="G28" s="749" t="s">
        <v>593</v>
      </c>
      <c r="H28" s="748"/>
      <c r="I28" s="746"/>
      <c r="J28" s="746"/>
      <c r="K28" s="746"/>
      <c r="L28" s="750"/>
      <c r="M28" s="728"/>
      <c r="N28" s="728"/>
      <c r="O28" s="728"/>
      <c r="P28" s="728"/>
      <c r="Q28" s="728"/>
      <c r="R28" s="728"/>
      <c r="S28" s="804"/>
      <c r="T28" s="804"/>
      <c r="U28" s="736"/>
      <c r="V28" s="728"/>
      <c r="W28" s="728"/>
      <c r="X28" s="728"/>
      <c r="Y28" s="728"/>
      <c r="Z28" s="746"/>
      <c r="AA28" s="746"/>
      <c r="AB28" s="729"/>
      <c r="AC28" s="729"/>
      <c r="AD28" s="729"/>
      <c r="AE28" s="729"/>
      <c r="AF28" s="729"/>
      <c r="AG28" s="729"/>
      <c r="AH28" s="729"/>
      <c r="AI28" s="729"/>
    </row>
    <row r="29" spans="1:35" ht="21.75" customHeight="1" thickBot="1">
      <c r="A29" s="665"/>
      <c r="B29" s="665"/>
      <c r="C29" s="745"/>
      <c r="D29" s="746"/>
      <c r="E29" s="746"/>
      <c r="F29" s="746"/>
      <c r="G29" s="755"/>
      <c r="H29" s="746"/>
      <c r="I29" s="746"/>
      <c r="J29" s="756"/>
      <c r="K29" s="756"/>
      <c r="L29" s="756"/>
      <c r="M29" s="746"/>
      <c r="N29" s="746"/>
      <c r="O29" s="746"/>
      <c r="P29" s="728"/>
      <c r="Q29" s="728"/>
      <c r="R29" s="728"/>
      <c r="S29" s="728"/>
      <c r="T29" s="728"/>
      <c r="U29" s="736"/>
      <c r="V29" s="728"/>
      <c r="W29" s="728"/>
      <c r="X29" s="728"/>
      <c r="Y29" s="728"/>
      <c r="Z29" s="746"/>
      <c r="AA29" s="746"/>
      <c r="AB29" s="729"/>
      <c r="AC29" s="729"/>
      <c r="AD29" s="729"/>
      <c r="AE29" s="729"/>
      <c r="AF29" s="729"/>
      <c r="AG29" s="729"/>
      <c r="AH29" s="729"/>
      <c r="AI29" s="729"/>
    </row>
    <row r="30" spans="1:35" ht="21" customHeight="1" thickBot="1">
      <c r="A30" s="665"/>
      <c r="B30" s="665"/>
      <c r="C30" s="745"/>
      <c r="D30" s="746"/>
      <c r="E30" s="817" t="s">
        <v>504</v>
      </c>
      <c r="F30" s="818"/>
      <c r="G30" s="818"/>
      <c r="H30" s="818"/>
      <c r="I30" s="818"/>
      <c r="J30" s="818"/>
      <c r="K30" s="818"/>
      <c r="L30" s="818"/>
      <c r="M30" s="818"/>
      <c r="N30" s="818"/>
      <c r="O30" s="819"/>
      <c r="P30" s="728"/>
      <c r="Q30" s="728"/>
      <c r="R30" s="728" t="s">
        <v>114</v>
      </c>
      <c r="S30" s="728"/>
      <c r="T30" s="728"/>
      <c r="U30" s="736"/>
      <c r="V30" s="728"/>
      <c r="W30" s="728"/>
      <c r="X30" s="728"/>
      <c r="Y30" s="728"/>
      <c r="Z30" s="746"/>
      <c r="AA30" s="746"/>
      <c r="AB30" s="729"/>
      <c r="AC30" s="729"/>
      <c r="AD30" s="729"/>
      <c r="AE30" s="729"/>
      <c r="AF30" s="729"/>
      <c r="AG30" s="729"/>
      <c r="AH30" s="729"/>
      <c r="AI30" s="729"/>
    </row>
    <row r="31" spans="1:35" ht="24.95" customHeight="1">
      <c r="A31" s="665"/>
      <c r="B31" s="665"/>
      <c r="C31" s="745"/>
      <c r="D31" s="746"/>
      <c r="E31" s="746"/>
      <c r="F31" s="728"/>
      <c r="G31" s="728"/>
      <c r="H31" s="728"/>
      <c r="I31" s="728"/>
      <c r="J31" s="728"/>
      <c r="K31" s="728"/>
      <c r="L31" s="728"/>
      <c r="M31" s="728"/>
      <c r="N31" s="728"/>
      <c r="O31" s="728"/>
      <c r="P31" s="728"/>
      <c r="Q31" s="728"/>
      <c r="R31" s="821"/>
      <c r="S31" s="821"/>
      <c r="T31" s="821"/>
      <c r="U31" s="822"/>
      <c r="V31" s="728"/>
      <c r="W31" s="728"/>
      <c r="X31" s="728"/>
      <c r="Y31" s="728"/>
      <c r="Z31" s="746"/>
      <c r="AA31" s="746"/>
      <c r="AB31" s="729"/>
      <c r="AC31" s="729"/>
      <c r="AD31" s="729"/>
      <c r="AE31" s="729"/>
      <c r="AF31" s="729"/>
      <c r="AG31" s="729"/>
      <c r="AH31" s="729"/>
      <c r="AI31" s="729"/>
    </row>
    <row r="32" spans="1:35" ht="24.95" customHeight="1">
      <c r="A32" s="665"/>
      <c r="B32" s="665"/>
      <c r="C32" s="745"/>
      <c r="D32" s="746"/>
      <c r="E32" s="757"/>
      <c r="F32" s="827" t="s">
        <v>773</v>
      </c>
      <c r="G32" s="827"/>
      <c r="H32" s="827"/>
      <c r="I32" s="758"/>
      <c r="J32" s="820" t="s">
        <v>772</v>
      </c>
      <c r="K32" s="820"/>
      <c r="L32" s="753"/>
      <c r="M32" s="820" t="s">
        <v>770</v>
      </c>
      <c r="N32" s="820"/>
      <c r="O32" s="753"/>
      <c r="P32" s="820" t="s">
        <v>771</v>
      </c>
      <c r="Q32" s="820"/>
      <c r="R32" s="821"/>
      <c r="S32" s="821"/>
      <c r="T32" s="821"/>
      <c r="U32" s="822"/>
      <c r="V32" s="728"/>
      <c r="W32" s="728"/>
      <c r="X32" s="728"/>
      <c r="Y32" s="728"/>
      <c r="Z32" s="746"/>
      <c r="AA32" s="746"/>
      <c r="AB32" s="729"/>
      <c r="AC32" s="729"/>
      <c r="AD32" s="729"/>
      <c r="AE32" s="729"/>
      <c r="AF32" s="729"/>
      <c r="AG32" s="729"/>
      <c r="AH32" s="729"/>
      <c r="AI32" s="729"/>
    </row>
    <row r="33" spans="1:35" ht="24.95" customHeight="1">
      <c r="A33" s="665"/>
      <c r="B33" s="665"/>
      <c r="C33" s="745"/>
      <c r="D33" s="746"/>
      <c r="E33" s="759"/>
      <c r="F33" s="827"/>
      <c r="G33" s="827"/>
      <c r="H33" s="827"/>
      <c r="I33" s="758"/>
      <c r="J33" s="820"/>
      <c r="K33" s="820"/>
      <c r="L33" s="753"/>
      <c r="M33" s="820"/>
      <c r="N33" s="820"/>
      <c r="O33" s="753"/>
      <c r="P33" s="820"/>
      <c r="Q33" s="820"/>
      <c r="R33" s="823" t="s">
        <v>818</v>
      </c>
      <c r="S33" s="823"/>
      <c r="T33" s="823"/>
      <c r="U33" s="736"/>
      <c r="V33" s="728"/>
      <c r="W33" s="728"/>
      <c r="X33" s="728"/>
      <c r="Y33" s="728"/>
      <c r="Z33" s="746"/>
      <c r="AA33" s="746"/>
      <c r="AB33" s="729"/>
      <c r="AC33" s="729"/>
      <c r="AD33" s="729"/>
      <c r="AE33" s="729"/>
      <c r="AF33" s="729"/>
      <c r="AG33" s="729"/>
      <c r="AH33" s="729"/>
      <c r="AI33" s="729"/>
    </row>
    <row r="34" spans="1:35" ht="21">
      <c r="A34" s="665"/>
      <c r="B34" s="665"/>
      <c r="C34" s="745"/>
      <c r="D34" s="746"/>
      <c r="E34" s="746"/>
      <c r="F34" s="746"/>
      <c r="G34" s="746"/>
      <c r="H34" s="746"/>
      <c r="I34" s="746"/>
      <c r="J34" s="746"/>
      <c r="K34" s="746"/>
      <c r="L34" s="746"/>
      <c r="M34" s="746"/>
      <c r="N34" s="746"/>
      <c r="O34" s="746"/>
      <c r="P34" s="728"/>
      <c r="Q34" s="728"/>
      <c r="R34" s="728"/>
      <c r="S34" s="728"/>
      <c r="T34" s="728"/>
      <c r="U34" s="736"/>
      <c r="V34" s="746"/>
      <c r="W34" s="746"/>
      <c r="X34" s="746"/>
      <c r="Y34" s="746"/>
      <c r="Z34" s="746"/>
      <c r="AA34" s="746"/>
      <c r="AB34" s="729"/>
      <c r="AC34" s="729"/>
      <c r="AD34" s="729"/>
      <c r="AE34" s="729"/>
      <c r="AF34" s="729"/>
      <c r="AG34" s="729"/>
      <c r="AH34" s="729"/>
      <c r="AI34" s="729"/>
    </row>
    <row r="35" spans="1:35" ht="21.75" thickBot="1">
      <c r="A35" s="665"/>
      <c r="B35" s="665"/>
      <c r="C35" s="760"/>
      <c r="D35" s="761"/>
      <c r="E35" s="761"/>
      <c r="F35" s="761"/>
      <c r="G35" s="761"/>
      <c r="H35" s="761"/>
      <c r="I35" s="761"/>
      <c r="J35" s="761"/>
      <c r="K35" s="761"/>
      <c r="L35" s="761"/>
      <c r="M35" s="761"/>
      <c r="N35" s="761"/>
      <c r="O35" s="761"/>
      <c r="P35" s="761"/>
      <c r="Q35" s="761"/>
      <c r="R35" s="761"/>
      <c r="S35" s="761"/>
      <c r="T35" s="761"/>
      <c r="U35" s="762"/>
      <c r="V35" s="746"/>
      <c r="W35" s="746"/>
      <c r="X35" s="746"/>
      <c r="Y35" s="746"/>
      <c r="Z35" s="746"/>
      <c r="AA35" s="746"/>
      <c r="AB35" s="729"/>
      <c r="AC35" s="729"/>
      <c r="AD35" s="729"/>
      <c r="AE35" s="729"/>
      <c r="AF35" s="729"/>
      <c r="AG35" s="729"/>
      <c r="AH35" s="729"/>
      <c r="AI35" s="729"/>
    </row>
    <row r="36" spans="1:35" ht="48" customHeight="1" thickBot="1">
      <c r="A36" s="665"/>
      <c r="B36" s="665"/>
      <c r="C36" s="746"/>
      <c r="D36" s="746"/>
      <c r="E36" s="746"/>
      <c r="F36" s="746"/>
      <c r="G36" s="746"/>
      <c r="H36" s="746"/>
      <c r="I36" s="746"/>
      <c r="J36" s="746"/>
      <c r="K36" s="746"/>
      <c r="L36" s="746"/>
      <c r="M36" s="746"/>
      <c r="N36" s="746"/>
      <c r="O36" s="746"/>
      <c r="P36" s="746"/>
      <c r="Q36" s="746"/>
      <c r="R36" s="746"/>
      <c r="S36" s="746"/>
      <c r="T36" s="746"/>
      <c r="U36" s="746"/>
      <c r="V36" s="746"/>
      <c r="W36" s="746"/>
      <c r="X36" s="764"/>
      <c r="Y36" s="764"/>
      <c r="Z36" s="764"/>
      <c r="AA36" s="764"/>
      <c r="AB36" s="764"/>
      <c r="AC36" s="764"/>
      <c r="AD36" s="764"/>
      <c r="AE36" s="765"/>
      <c r="AF36" s="729"/>
      <c r="AG36" s="729"/>
      <c r="AH36" s="729"/>
      <c r="AI36" s="729"/>
    </row>
    <row r="37" spans="1:35" ht="42" customHeight="1" thickBot="1">
      <c r="A37" s="665"/>
      <c r="B37" s="665"/>
      <c r="C37" s="746"/>
      <c r="D37" s="746"/>
      <c r="E37" s="746"/>
      <c r="F37" s="824" t="s">
        <v>807</v>
      </c>
      <c r="G37" s="825"/>
      <c r="H37" s="825"/>
      <c r="I37" s="825"/>
      <c r="J37" s="825"/>
      <c r="K37" s="825"/>
      <c r="L37" s="825"/>
      <c r="M37" s="825"/>
      <c r="N37" s="825"/>
      <c r="O37" s="825"/>
      <c r="P37" s="825"/>
      <c r="Q37" s="825"/>
      <c r="R37" s="826"/>
      <c r="S37" s="763"/>
      <c r="T37" s="746"/>
      <c r="U37" s="746"/>
      <c r="V37" s="746"/>
      <c r="W37" s="746"/>
      <c r="X37" s="746"/>
      <c r="Y37" s="746"/>
      <c r="Z37" s="746"/>
      <c r="AA37" s="746"/>
      <c r="AB37" s="729"/>
      <c r="AC37" s="729"/>
      <c r="AD37" s="729"/>
      <c r="AE37" s="729"/>
      <c r="AF37" s="729"/>
      <c r="AG37" s="729"/>
      <c r="AH37" s="729"/>
      <c r="AI37" s="729"/>
    </row>
    <row r="38" spans="1:35" s="767" customFormat="1" ht="21">
      <c r="A38" s="665"/>
      <c r="B38" s="665"/>
      <c r="C38" s="746"/>
      <c r="D38" s="746"/>
      <c r="E38" s="746"/>
      <c r="F38" s="746"/>
      <c r="G38" s="746"/>
      <c r="H38" s="746"/>
      <c r="I38" s="746"/>
      <c r="J38" s="746"/>
      <c r="K38" s="746"/>
      <c r="L38" s="746"/>
      <c r="M38" s="746"/>
      <c r="N38" s="746"/>
      <c r="O38" s="746"/>
      <c r="P38" s="746"/>
      <c r="Q38" s="746"/>
      <c r="R38" s="746"/>
      <c r="S38" s="746"/>
      <c r="T38" s="746"/>
      <c r="U38" s="746"/>
      <c r="V38" s="665"/>
      <c r="W38" s="665"/>
      <c r="X38" s="766"/>
      <c r="Y38" s="766"/>
      <c r="Z38" s="766"/>
      <c r="AA38" s="766"/>
    </row>
    <row r="39" spans="1:35" s="767" customFormat="1" ht="21">
      <c r="A39" s="665"/>
      <c r="B39" s="665"/>
      <c r="C39" s="665"/>
      <c r="D39" s="665"/>
      <c r="E39" s="665"/>
      <c r="F39" s="665"/>
      <c r="G39" s="665"/>
      <c r="H39" s="665"/>
      <c r="I39" s="665"/>
      <c r="J39" s="665"/>
      <c r="K39" s="665"/>
      <c r="L39" s="665"/>
      <c r="M39" s="665"/>
      <c r="N39" s="665"/>
      <c r="O39" s="665"/>
      <c r="P39" s="665"/>
      <c r="Q39" s="665"/>
      <c r="R39" s="665"/>
      <c r="S39" s="665"/>
      <c r="T39" s="665"/>
      <c r="U39" s="665"/>
      <c r="V39" s="665"/>
      <c r="W39" s="665"/>
      <c r="X39" s="766"/>
      <c r="Y39" s="766"/>
      <c r="Z39" s="766"/>
      <c r="AA39" s="766"/>
    </row>
    <row r="40" spans="1:35" s="767" customFormat="1" ht="21">
      <c r="A40" s="665"/>
      <c r="B40" s="665"/>
      <c r="C40" s="665"/>
      <c r="D40" s="665"/>
      <c r="E40" s="665"/>
      <c r="F40" s="665"/>
      <c r="G40" s="665"/>
      <c r="H40" s="665"/>
      <c r="I40" s="665"/>
      <c r="J40" s="665"/>
      <c r="K40" s="665"/>
      <c r="L40" s="665"/>
      <c r="M40" s="665"/>
      <c r="N40" s="665"/>
      <c r="O40" s="665"/>
      <c r="P40" s="665"/>
      <c r="Q40" s="665"/>
      <c r="R40" s="665"/>
      <c r="S40" s="665"/>
      <c r="T40" s="665"/>
      <c r="U40" s="665"/>
      <c r="V40" s="665"/>
      <c r="W40" s="665"/>
      <c r="X40" s="766"/>
      <c r="Y40" s="766"/>
      <c r="Z40" s="766"/>
      <c r="AA40" s="766"/>
    </row>
    <row r="41" spans="1:35" s="767" customFormat="1" ht="21" hidden="1">
      <c r="A41" s="679"/>
      <c r="B41" s="679"/>
      <c r="C41" s="665"/>
      <c r="D41" s="665"/>
      <c r="E41" s="665"/>
      <c r="F41" s="665"/>
      <c r="G41" s="665"/>
      <c r="H41" s="665"/>
      <c r="I41" s="665"/>
      <c r="J41" s="665"/>
      <c r="K41" s="665"/>
      <c r="L41" s="665"/>
      <c r="M41" s="665"/>
      <c r="N41" s="665"/>
      <c r="O41" s="665"/>
      <c r="P41" s="665"/>
      <c r="Q41" s="665"/>
      <c r="R41" s="665"/>
      <c r="S41" s="665"/>
      <c r="T41" s="665"/>
      <c r="U41" s="665"/>
      <c r="V41" s="766"/>
      <c r="W41" s="766"/>
      <c r="X41" s="766"/>
      <c r="Y41" s="766"/>
      <c r="Z41" s="766"/>
      <c r="AA41" s="766"/>
    </row>
    <row r="42" spans="1:35" s="767" customFormat="1" ht="21" hidden="1">
      <c r="A42" s="679"/>
      <c r="B42" s="679"/>
      <c r="C42" s="766"/>
      <c r="D42" s="766"/>
      <c r="E42" s="766"/>
      <c r="F42" s="766"/>
      <c r="G42" s="766"/>
      <c r="H42" s="766"/>
      <c r="I42" s="766"/>
      <c r="J42" s="766"/>
      <c r="K42" s="766"/>
      <c r="L42" s="766"/>
      <c r="M42" s="766"/>
      <c r="N42" s="766"/>
      <c r="O42" s="766"/>
      <c r="P42" s="766"/>
      <c r="Q42" s="766"/>
      <c r="R42" s="766"/>
      <c r="S42" s="766"/>
      <c r="T42" s="766"/>
      <c r="U42" s="766"/>
      <c r="V42" s="766"/>
      <c r="W42" s="766"/>
      <c r="X42" s="766"/>
      <c r="Y42" s="766"/>
      <c r="Z42" s="766"/>
      <c r="AA42" s="766"/>
    </row>
    <row r="43" spans="1:35" s="767" customFormat="1" ht="21" hidden="1">
      <c r="A43" s="679"/>
      <c r="B43" s="679"/>
      <c r="C43" s="766"/>
      <c r="D43" s="766"/>
      <c r="E43" s="766"/>
      <c r="F43" s="766"/>
      <c r="G43" s="766"/>
      <c r="H43" s="766"/>
      <c r="I43" s="766"/>
      <c r="J43" s="766"/>
      <c r="K43" s="766"/>
      <c r="L43" s="766"/>
      <c r="M43" s="766"/>
      <c r="N43" s="766"/>
      <c r="O43" s="766"/>
      <c r="P43" s="766"/>
      <c r="Q43" s="766"/>
      <c r="R43" s="766"/>
      <c r="S43" s="766"/>
      <c r="T43" s="766"/>
      <c r="U43" s="766"/>
      <c r="V43" s="766"/>
      <c r="W43" s="766"/>
      <c r="X43" s="766"/>
      <c r="Y43" s="766"/>
      <c r="Z43" s="766"/>
      <c r="AA43" s="766"/>
    </row>
    <row r="44" spans="1:35" s="767" customFormat="1" ht="21" hidden="1">
      <c r="A44" s="679"/>
      <c r="B44" s="679"/>
      <c r="C44" s="766"/>
      <c r="D44" s="766"/>
      <c r="E44" s="766"/>
      <c r="F44" s="766"/>
      <c r="G44" s="766"/>
      <c r="H44" s="766"/>
      <c r="I44" s="766"/>
      <c r="J44" s="766"/>
      <c r="K44" s="766"/>
      <c r="L44" s="766"/>
      <c r="M44" s="766"/>
      <c r="N44" s="766"/>
      <c r="O44" s="766"/>
      <c r="P44" s="766"/>
      <c r="Q44" s="766"/>
      <c r="R44" s="766"/>
      <c r="S44" s="766"/>
      <c r="T44" s="766"/>
      <c r="U44" s="766"/>
      <c r="V44" s="766"/>
      <c r="W44" s="766"/>
      <c r="X44" s="766"/>
      <c r="Y44" s="766"/>
      <c r="Z44" s="766"/>
      <c r="AA44" s="766"/>
    </row>
    <row r="45" spans="1:35" s="767" customFormat="1" ht="21" hidden="1">
      <c r="A45" s="679"/>
      <c r="B45" s="679"/>
      <c r="C45" s="766"/>
      <c r="D45" s="766"/>
      <c r="E45" s="766"/>
      <c r="F45" s="766"/>
      <c r="G45" s="766"/>
      <c r="H45" s="766"/>
      <c r="I45" s="766"/>
      <c r="J45" s="766"/>
      <c r="K45" s="766"/>
      <c r="L45" s="766"/>
      <c r="M45" s="766"/>
      <c r="N45" s="766"/>
      <c r="O45" s="766"/>
      <c r="P45" s="766"/>
      <c r="Q45" s="766"/>
      <c r="R45" s="766"/>
      <c r="S45" s="766"/>
      <c r="T45" s="766"/>
      <c r="U45" s="766"/>
      <c r="V45" s="766"/>
      <c r="W45" s="766"/>
      <c r="X45" s="766"/>
      <c r="Y45" s="766"/>
      <c r="Z45" s="766"/>
      <c r="AA45" s="766"/>
    </row>
    <row r="46" spans="1:35" s="767" customFormat="1" ht="21" hidden="1">
      <c r="A46" s="679"/>
      <c r="B46" s="679"/>
      <c r="C46" s="766"/>
      <c r="D46" s="766"/>
      <c r="E46" s="766"/>
      <c r="F46" s="766"/>
      <c r="G46" s="766"/>
      <c r="H46" s="766"/>
      <c r="I46" s="766"/>
      <c r="J46" s="766"/>
      <c r="K46" s="766"/>
      <c r="L46" s="766"/>
      <c r="M46" s="766"/>
      <c r="N46" s="766"/>
      <c r="O46" s="766"/>
      <c r="P46" s="766"/>
      <c r="Q46" s="766"/>
      <c r="R46" s="766"/>
      <c r="S46" s="766"/>
      <c r="T46" s="766"/>
      <c r="U46" s="766"/>
      <c r="V46" s="766"/>
      <c r="W46" s="766"/>
      <c r="X46" s="766"/>
      <c r="Y46" s="766"/>
      <c r="Z46" s="766"/>
      <c r="AA46" s="766"/>
    </row>
    <row r="47" spans="1:35" s="767" customFormat="1" ht="21" hidden="1">
      <c r="A47" s="679"/>
      <c r="B47" s="679"/>
      <c r="C47" s="766"/>
      <c r="D47" s="766"/>
      <c r="E47" s="766"/>
      <c r="F47" s="766"/>
      <c r="G47" s="766"/>
      <c r="H47" s="766"/>
      <c r="I47" s="766"/>
      <c r="J47" s="766"/>
      <c r="K47" s="766"/>
      <c r="L47" s="766"/>
      <c r="M47" s="766"/>
      <c r="N47" s="766"/>
      <c r="O47" s="766"/>
      <c r="P47" s="766"/>
      <c r="Q47" s="766"/>
      <c r="R47" s="766"/>
      <c r="S47" s="766"/>
      <c r="T47" s="766"/>
      <c r="U47" s="766"/>
      <c r="V47" s="766"/>
      <c r="W47" s="766"/>
      <c r="X47" s="766"/>
      <c r="Y47" s="766"/>
      <c r="Z47" s="766"/>
      <c r="AA47" s="766"/>
    </row>
    <row r="48" spans="1:35" s="767" customFormat="1" ht="21" hidden="1">
      <c r="A48" s="679"/>
      <c r="B48" s="679"/>
      <c r="C48" s="766"/>
      <c r="D48" s="766"/>
      <c r="E48" s="766"/>
      <c r="F48" s="766"/>
      <c r="G48" s="766"/>
      <c r="H48" s="766"/>
      <c r="I48" s="766"/>
      <c r="J48" s="766"/>
      <c r="K48" s="766"/>
      <c r="L48" s="766"/>
      <c r="M48" s="766"/>
      <c r="N48" s="766"/>
      <c r="O48" s="766"/>
      <c r="P48" s="766"/>
      <c r="Q48" s="766"/>
      <c r="R48" s="766"/>
      <c r="S48" s="766"/>
      <c r="T48" s="766"/>
      <c r="U48" s="766"/>
      <c r="V48" s="766"/>
      <c r="W48" s="766"/>
      <c r="X48" s="766"/>
      <c r="Y48" s="766"/>
      <c r="Z48" s="766"/>
      <c r="AA48" s="766"/>
    </row>
    <row r="49" spans="1:27" s="767" customFormat="1" ht="21" hidden="1">
      <c r="A49" s="679"/>
      <c r="B49" s="679"/>
      <c r="C49" s="766"/>
      <c r="D49" s="766"/>
      <c r="E49" s="766"/>
      <c r="F49" s="766"/>
      <c r="G49" s="766"/>
      <c r="H49" s="766"/>
      <c r="I49" s="766"/>
      <c r="J49" s="766"/>
      <c r="K49" s="766"/>
      <c r="L49" s="766"/>
      <c r="M49" s="766"/>
      <c r="N49" s="766"/>
      <c r="O49" s="766"/>
      <c r="P49" s="766"/>
      <c r="Q49" s="766"/>
      <c r="R49" s="766"/>
      <c r="S49" s="766"/>
      <c r="T49" s="766"/>
      <c r="U49" s="766"/>
      <c r="V49" s="766"/>
      <c r="W49" s="766"/>
      <c r="X49" s="766"/>
      <c r="Y49" s="766"/>
      <c r="Z49" s="766"/>
      <c r="AA49" s="766"/>
    </row>
    <row r="50" spans="1:27" s="767" customFormat="1" ht="21" hidden="1">
      <c r="A50" s="679"/>
      <c r="B50" s="679"/>
      <c r="C50" s="766"/>
      <c r="D50" s="766"/>
      <c r="E50" s="766"/>
      <c r="F50" s="766"/>
      <c r="G50" s="766"/>
      <c r="H50" s="766"/>
      <c r="I50" s="766"/>
      <c r="J50" s="766"/>
      <c r="K50" s="766"/>
      <c r="L50" s="766"/>
      <c r="M50" s="766"/>
      <c r="N50" s="766"/>
      <c r="O50" s="766"/>
      <c r="P50" s="766"/>
      <c r="Q50" s="766"/>
      <c r="R50" s="766"/>
      <c r="S50" s="766"/>
      <c r="T50" s="766"/>
      <c r="U50" s="766"/>
      <c r="V50" s="766"/>
      <c r="W50" s="766"/>
      <c r="X50" s="766"/>
      <c r="Y50" s="766"/>
      <c r="Z50" s="766"/>
      <c r="AA50" s="766"/>
    </row>
    <row r="51" spans="1:27" s="767" customFormat="1" ht="21" hidden="1">
      <c r="A51" s="679"/>
      <c r="B51" s="679"/>
      <c r="C51" s="766"/>
      <c r="D51" s="766"/>
      <c r="E51" s="766"/>
      <c r="F51" s="766"/>
      <c r="G51" s="766"/>
      <c r="H51" s="766"/>
      <c r="I51" s="766"/>
      <c r="J51" s="766"/>
      <c r="K51" s="766"/>
      <c r="L51" s="766"/>
      <c r="M51" s="766"/>
      <c r="N51" s="766"/>
      <c r="O51" s="766"/>
      <c r="P51" s="766"/>
      <c r="Q51" s="766"/>
      <c r="R51" s="766"/>
      <c r="S51" s="766"/>
      <c r="T51" s="766"/>
      <c r="U51" s="766"/>
      <c r="V51" s="766"/>
      <c r="W51" s="766"/>
      <c r="X51" s="766"/>
      <c r="Y51" s="766"/>
      <c r="Z51" s="766"/>
      <c r="AA51" s="766"/>
    </row>
    <row r="52" spans="1:27" s="767" customFormat="1" ht="21" hidden="1">
      <c r="A52" s="679"/>
      <c r="B52" s="679"/>
      <c r="C52" s="766"/>
      <c r="D52" s="766"/>
      <c r="E52" s="766"/>
      <c r="F52" s="766"/>
      <c r="G52" s="766"/>
      <c r="H52" s="766"/>
      <c r="I52" s="766"/>
      <c r="J52" s="766"/>
      <c r="K52" s="766"/>
      <c r="L52" s="766"/>
      <c r="M52" s="766"/>
      <c r="N52" s="766"/>
      <c r="O52" s="766"/>
      <c r="P52" s="766"/>
      <c r="Q52" s="766"/>
      <c r="R52" s="766"/>
      <c r="S52" s="766"/>
      <c r="T52" s="766"/>
      <c r="U52" s="766"/>
      <c r="V52" s="766"/>
      <c r="W52" s="766"/>
      <c r="X52" s="766"/>
      <c r="Y52" s="766"/>
      <c r="Z52" s="766"/>
      <c r="AA52" s="766"/>
    </row>
    <row r="53" spans="1:27" s="767" customFormat="1" ht="21" hidden="1">
      <c r="A53" s="679"/>
      <c r="B53" s="679"/>
      <c r="C53" s="766"/>
      <c r="D53" s="766"/>
      <c r="E53" s="766"/>
      <c r="F53" s="766"/>
      <c r="G53" s="766"/>
      <c r="H53" s="766"/>
      <c r="I53" s="766"/>
      <c r="J53" s="766"/>
      <c r="K53" s="766"/>
      <c r="L53" s="766"/>
      <c r="M53" s="766"/>
      <c r="N53" s="766"/>
      <c r="O53" s="766"/>
      <c r="P53" s="766"/>
      <c r="Q53" s="766"/>
      <c r="R53" s="766"/>
      <c r="S53" s="766"/>
      <c r="T53" s="766"/>
      <c r="U53" s="766"/>
    </row>
    <row r="54" spans="1:27" s="767" customFormat="1" hidden="1">
      <c r="A54" s="679"/>
      <c r="B54" s="679"/>
    </row>
    <row r="55" spans="1:27" s="767" customFormat="1" hidden="1">
      <c r="A55" s="679"/>
      <c r="B55" s="679"/>
    </row>
    <row r="56" spans="1:27" s="767" customFormat="1" hidden="1">
      <c r="A56" s="679"/>
      <c r="B56" s="679"/>
    </row>
    <row r="57" spans="1:27" s="767" customFormat="1" hidden="1">
      <c r="A57" s="679"/>
      <c r="B57" s="679"/>
    </row>
    <row r="58" spans="1:27" s="767" customFormat="1" hidden="1">
      <c r="A58" s="679"/>
      <c r="B58" s="679"/>
    </row>
    <row r="59" spans="1:27" s="767" customFormat="1" hidden="1">
      <c r="A59" s="679"/>
      <c r="B59" s="679"/>
    </row>
    <row r="60" spans="1:27" s="767" customFormat="1" hidden="1">
      <c r="A60" s="679"/>
      <c r="B60" s="679"/>
    </row>
    <row r="61" spans="1:27" s="767" customFormat="1" hidden="1">
      <c r="A61" s="679"/>
      <c r="B61" s="679"/>
    </row>
    <row r="62" spans="1:27" s="767" customFormat="1" hidden="1">
      <c r="A62" s="679"/>
      <c r="B62" s="679"/>
    </row>
    <row r="63" spans="1:27" s="767" customFormat="1" hidden="1">
      <c r="A63" s="679"/>
      <c r="B63" s="679"/>
    </row>
    <row r="64" spans="1:27" s="767" customFormat="1" hidden="1">
      <c r="A64" s="679"/>
      <c r="B64" s="679"/>
    </row>
    <row r="65" spans="1:2" s="767" customFormat="1" hidden="1">
      <c r="A65" s="679"/>
      <c r="B65" s="679"/>
    </row>
    <row r="66" spans="1:2" s="767" customFormat="1" hidden="1">
      <c r="A66" s="679"/>
      <c r="B66" s="679"/>
    </row>
    <row r="67" spans="1:2" s="767" customFormat="1" hidden="1">
      <c r="A67" s="679"/>
      <c r="B67" s="679"/>
    </row>
    <row r="68" spans="1:2" s="767" customFormat="1" hidden="1">
      <c r="A68" s="679"/>
      <c r="B68" s="679"/>
    </row>
    <row r="69" spans="1:2" s="767" customFormat="1" hidden="1">
      <c r="A69" s="679"/>
      <c r="B69" s="679"/>
    </row>
    <row r="70" spans="1:2" s="767" customFormat="1" hidden="1">
      <c r="A70" s="679"/>
      <c r="B70" s="679"/>
    </row>
    <row r="71" spans="1:2" s="767" customFormat="1" hidden="1">
      <c r="A71" s="679"/>
      <c r="B71" s="679"/>
    </row>
    <row r="72" spans="1:2" s="767" customFormat="1" hidden="1">
      <c r="A72" s="679"/>
      <c r="B72" s="679"/>
    </row>
    <row r="73" spans="1:2" s="767" customFormat="1" hidden="1">
      <c r="A73" s="679"/>
      <c r="B73" s="679"/>
    </row>
    <row r="74" spans="1:2" s="767" customFormat="1" hidden="1">
      <c r="A74" s="679"/>
      <c r="B74" s="679"/>
    </row>
    <row r="75" spans="1:2" s="767" customFormat="1" hidden="1">
      <c r="A75" s="679"/>
      <c r="B75" s="679"/>
    </row>
    <row r="76" spans="1:2" s="767" customFormat="1" hidden="1">
      <c r="A76" s="679"/>
      <c r="B76" s="679"/>
    </row>
    <row r="77" spans="1:2" s="767" customFormat="1" hidden="1">
      <c r="A77" s="679"/>
      <c r="B77" s="679"/>
    </row>
    <row r="78" spans="1:2" s="767" customFormat="1" hidden="1">
      <c r="A78" s="679"/>
      <c r="B78" s="679"/>
    </row>
    <row r="79" spans="1:2" s="767" customFormat="1" hidden="1">
      <c r="A79" s="679"/>
      <c r="B79" s="679"/>
    </row>
    <row r="80" spans="1:2" s="767" customFormat="1" hidden="1">
      <c r="A80" s="679"/>
      <c r="B80" s="679"/>
    </row>
    <row r="81" spans="1:2" s="767" customFormat="1" hidden="1">
      <c r="A81" s="679"/>
      <c r="B81" s="679"/>
    </row>
    <row r="82" spans="1:2" s="767" customFormat="1" hidden="1">
      <c r="A82" s="679"/>
      <c r="B82" s="679"/>
    </row>
    <row r="83" spans="1:2" s="767" customFormat="1" hidden="1">
      <c r="A83" s="679"/>
      <c r="B83" s="679"/>
    </row>
    <row r="84" spans="1:2" s="767" customFormat="1" hidden="1">
      <c r="A84" s="679"/>
      <c r="B84" s="679"/>
    </row>
    <row r="85" spans="1:2" s="767" customFormat="1" hidden="1">
      <c r="A85" s="679"/>
      <c r="B85" s="679"/>
    </row>
    <row r="86" spans="1:2" s="767" customFormat="1" hidden="1">
      <c r="A86" s="679"/>
      <c r="B86" s="679"/>
    </row>
    <row r="87" spans="1:2" s="767" customFormat="1" hidden="1">
      <c r="A87" s="679"/>
      <c r="B87" s="679"/>
    </row>
    <row r="88" spans="1:2" s="767" customFormat="1" hidden="1">
      <c r="A88" s="679"/>
      <c r="B88" s="679"/>
    </row>
    <row r="89" spans="1:2" s="767" customFormat="1" hidden="1">
      <c r="A89" s="679"/>
      <c r="B89" s="679"/>
    </row>
    <row r="90" spans="1:2" s="767" customFormat="1" hidden="1">
      <c r="A90" s="679"/>
      <c r="B90" s="679"/>
    </row>
    <row r="91" spans="1:2" s="767" customFormat="1" hidden="1">
      <c r="A91" s="679"/>
      <c r="B91" s="679"/>
    </row>
    <row r="92" spans="1:2" s="767" customFormat="1" hidden="1">
      <c r="A92" s="679"/>
      <c r="B92" s="679"/>
    </row>
    <row r="93" spans="1:2" s="767" customFormat="1" hidden="1">
      <c r="A93" s="679"/>
      <c r="B93" s="679"/>
    </row>
    <row r="94" spans="1:2" s="767" customFormat="1" hidden="1">
      <c r="A94" s="679"/>
      <c r="B94" s="679"/>
    </row>
    <row r="95" spans="1:2" s="767" customFormat="1" hidden="1">
      <c r="A95" s="679"/>
      <c r="B95" s="679"/>
    </row>
    <row r="96" spans="1:2" s="767" customFormat="1" hidden="1">
      <c r="A96" s="679"/>
      <c r="B96" s="679"/>
    </row>
    <row r="97" spans="1:2" s="767" customFormat="1" hidden="1">
      <c r="A97" s="679"/>
      <c r="B97" s="679"/>
    </row>
    <row r="98" spans="1:2" s="767" customFormat="1" hidden="1">
      <c r="A98" s="679"/>
      <c r="B98" s="679"/>
    </row>
    <row r="99" spans="1:2" s="767" customFormat="1" hidden="1">
      <c r="A99" s="679"/>
      <c r="B99" s="679"/>
    </row>
    <row r="100" spans="1:2" s="767" customFormat="1" hidden="1">
      <c r="A100" s="679"/>
      <c r="B100" s="679"/>
    </row>
    <row r="101" spans="1:2" s="767" customFormat="1" hidden="1">
      <c r="A101" s="679"/>
      <c r="B101" s="679"/>
    </row>
    <row r="102" spans="1:2" s="767" customFormat="1" hidden="1">
      <c r="A102" s="679"/>
      <c r="B102" s="679"/>
    </row>
    <row r="103" spans="1:2" s="767" customFormat="1" hidden="1">
      <c r="A103" s="679"/>
      <c r="B103" s="679"/>
    </row>
    <row r="104" spans="1:2" s="767" customFormat="1" hidden="1">
      <c r="A104" s="679"/>
      <c r="B104" s="679"/>
    </row>
    <row r="105" spans="1:2" s="767" customFormat="1" hidden="1">
      <c r="A105" s="679"/>
      <c r="B105" s="679"/>
    </row>
    <row r="106" spans="1:2" s="767" customFormat="1" hidden="1">
      <c r="A106" s="679"/>
      <c r="B106" s="679"/>
    </row>
    <row r="107" spans="1:2" s="767" customFormat="1" hidden="1">
      <c r="A107" s="679"/>
      <c r="B107" s="679"/>
    </row>
    <row r="108" spans="1:2" s="767" customFormat="1" hidden="1">
      <c r="A108" s="679"/>
      <c r="B108" s="679"/>
    </row>
    <row r="109" spans="1:2" s="767" customFormat="1" hidden="1">
      <c r="A109" s="679"/>
      <c r="B109" s="679"/>
    </row>
    <row r="110" spans="1:2" s="767" customFormat="1" hidden="1">
      <c r="A110" s="679"/>
      <c r="B110" s="679"/>
    </row>
    <row r="111" spans="1:2" s="767" customFormat="1" hidden="1">
      <c r="A111" s="679"/>
      <c r="B111" s="679"/>
    </row>
    <row r="112" spans="1:2" s="767" customFormat="1" hidden="1">
      <c r="A112" s="679"/>
      <c r="B112" s="679"/>
    </row>
    <row r="113" spans="1:2" s="767" customFormat="1" hidden="1">
      <c r="A113" s="679"/>
      <c r="B113" s="679"/>
    </row>
    <row r="114" spans="1:2" s="767" customFormat="1" hidden="1">
      <c r="A114" s="679"/>
      <c r="B114" s="679"/>
    </row>
    <row r="115" spans="1:2" s="767" customFormat="1" hidden="1">
      <c r="A115" s="679"/>
      <c r="B115" s="679"/>
    </row>
    <row r="116" spans="1:2" s="767" customFormat="1" hidden="1">
      <c r="A116" s="679"/>
      <c r="B116" s="679"/>
    </row>
    <row r="117" spans="1:2" s="767" customFormat="1" hidden="1">
      <c r="A117" s="679"/>
      <c r="B117" s="679"/>
    </row>
    <row r="118" spans="1:2" s="767" customFormat="1" hidden="1">
      <c r="A118" s="679"/>
      <c r="B118" s="679"/>
    </row>
    <row r="119" spans="1:2" s="767" customFormat="1" hidden="1">
      <c r="A119" s="679"/>
      <c r="B119" s="679"/>
    </row>
    <row r="120" spans="1:2" s="767" customFormat="1" hidden="1">
      <c r="A120" s="679"/>
      <c r="B120" s="679"/>
    </row>
    <row r="121" spans="1:2" s="767" customFormat="1" hidden="1">
      <c r="A121" s="679"/>
      <c r="B121" s="679"/>
    </row>
    <row r="122" spans="1:2" s="767" customFormat="1" hidden="1">
      <c r="A122" s="679"/>
      <c r="B122" s="679"/>
    </row>
    <row r="123" spans="1:2" s="767" customFormat="1" hidden="1">
      <c r="A123" s="679"/>
      <c r="B123" s="679"/>
    </row>
    <row r="124" spans="1:2" s="767" customFormat="1" hidden="1">
      <c r="A124" s="679"/>
      <c r="B124" s="679"/>
    </row>
    <row r="125" spans="1:2" s="767" customFormat="1" hidden="1">
      <c r="A125" s="679"/>
      <c r="B125" s="679"/>
    </row>
    <row r="126" spans="1:2" s="767" customFormat="1" hidden="1">
      <c r="A126" s="679"/>
      <c r="B126" s="679"/>
    </row>
    <row r="127" spans="1:2" s="767" customFormat="1" hidden="1">
      <c r="A127" s="679"/>
      <c r="B127" s="679"/>
    </row>
    <row r="128" spans="1:2" s="767" customFormat="1" hidden="1">
      <c r="A128" s="679"/>
      <c r="B128" s="679"/>
    </row>
    <row r="129" spans="1:2" s="767" customFormat="1" hidden="1">
      <c r="A129" s="679"/>
      <c r="B129" s="679"/>
    </row>
    <row r="130" spans="1:2" s="767" customFormat="1" hidden="1">
      <c r="A130" s="679"/>
      <c r="B130" s="679"/>
    </row>
    <row r="131" spans="1:2" s="767" customFormat="1" hidden="1">
      <c r="A131" s="679"/>
      <c r="B131" s="679"/>
    </row>
    <row r="132" spans="1:2" s="767" customFormat="1" hidden="1">
      <c r="A132" s="679"/>
      <c r="B132" s="679"/>
    </row>
    <row r="133" spans="1:2" s="767" customFormat="1" hidden="1">
      <c r="A133" s="679"/>
      <c r="B133" s="679"/>
    </row>
    <row r="134" spans="1:2" s="767" customFormat="1" hidden="1">
      <c r="A134" s="679"/>
      <c r="B134" s="679"/>
    </row>
    <row r="135" spans="1:2" s="767" customFormat="1" hidden="1">
      <c r="A135" s="679"/>
      <c r="B135" s="679"/>
    </row>
    <row r="136" spans="1:2" s="767" customFormat="1" hidden="1">
      <c r="A136" s="679"/>
      <c r="B136" s="679"/>
    </row>
    <row r="137" spans="1:2" s="767" customFormat="1" hidden="1">
      <c r="A137" s="679"/>
      <c r="B137" s="679"/>
    </row>
    <row r="138" spans="1:2" s="767" customFormat="1" hidden="1">
      <c r="A138" s="679"/>
      <c r="B138" s="679"/>
    </row>
    <row r="139" spans="1:2" s="767" customFormat="1" hidden="1">
      <c r="A139" s="679"/>
      <c r="B139" s="679"/>
    </row>
    <row r="140" spans="1:2" s="767" customFormat="1" hidden="1">
      <c r="A140" s="679"/>
      <c r="B140" s="679"/>
    </row>
    <row r="141" spans="1:2" s="767" customFormat="1" hidden="1">
      <c r="A141" s="679"/>
      <c r="B141" s="679"/>
    </row>
    <row r="142" spans="1:2" s="767" customFormat="1" hidden="1">
      <c r="A142" s="679"/>
      <c r="B142" s="679"/>
    </row>
    <row r="143" spans="1:2" s="767" customFormat="1" hidden="1">
      <c r="A143" s="679"/>
      <c r="B143" s="679"/>
    </row>
    <row r="144" spans="1:2" s="767" customFormat="1" hidden="1">
      <c r="A144" s="679"/>
      <c r="B144" s="679"/>
    </row>
    <row r="145" spans="1:2" s="767" customFormat="1" hidden="1">
      <c r="A145" s="679"/>
      <c r="B145" s="679"/>
    </row>
    <row r="146" spans="1:2" s="767" customFormat="1" hidden="1">
      <c r="A146" s="679"/>
      <c r="B146" s="679"/>
    </row>
    <row r="147" spans="1:2" s="767" customFormat="1" hidden="1">
      <c r="A147" s="679"/>
      <c r="B147" s="679"/>
    </row>
    <row r="148" spans="1:2" s="767" customFormat="1" hidden="1">
      <c r="A148" s="679"/>
      <c r="B148" s="679"/>
    </row>
    <row r="149" spans="1:2" s="767" customFormat="1" hidden="1">
      <c r="A149" s="679"/>
      <c r="B149" s="679"/>
    </row>
    <row r="150" spans="1:2" s="767" customFormat="1" hidden="1">
      <c r="A150" s="679"/>
      <c r="B150" s="679"/>
    </row>
    <row r="151" spans="1:2" s="767" customFormat="1" hidden="1">
      <c r="A151" s="679"/>
      <c r="B151" s="679"/>
    </row>
    <row r="152" spans="1:2" s="767" customFormat="1" hidden="1">
      <c r="A152" s="679"/>
      <c r="B152" s="679"/>
    </row>
    <row r="153" spans="1:2" s="767" customFormat="1" hidden="1">
      <c r="A153" s="679"/>
      <c r="B153" s="679"/>
    </row>
    <row r="154" spans="1:2" s="767" customFormat="1" hidden="1">
      <c r="A154" s="679"/>
      <c r="B154" s="679"/>
    </row>
    <row r="155" spans="1:2" s="767" customFormat="1" hidden="1">
      <c r="A155" s="679"/>
      <c r="B155" s="679"/>
    </row>
    <row r="156" spans="1:2" s="767" customFormat="1" hidden="1">
      <c r="A156" s="679"/>
      <c r="B156" s="679"/>
    </row>
    <row r="157" spans="1:2" s="767" customFormat="1" hidden="1">
      <c r="A157" s="679"/>
      <c r="B157" s="679"/>
    </row>
    <row r="158" spans="1:2" s="767" customFormat="1" hidden="1">
      <c r="A158" s="679"/>
      <c r="B158" s="679"/>
    </row>
    <row r="159" spans="1:2" s="767" customFormat="1" hidden="1">
      <c r="A159" s="679"/>
      <c r="B159" s="679"/>
    </row>
    <row r="160" spans="1:2" s="767" customFormat="1" hidden="1">
      <c r="A160" s="679"/>
      <c r="B160" s="679"/>
    </row>
    <row r="161" spans="1:2" s="767" customFormat="1" hidden="1">
      <c r="A161" s="679"/>
      <c r="B161" s="679"/>
    </row>
    <row r="162" spans="1:2" s="767" customFormat="1" hidden="1">
      <c r="A162" s="679"/>
      <c r="B162" s="679"/>
    </row>
    <row r="163" spans="1:2" s="767" customFormat="1" hidden="1">
      <c r="A163" s="679"/>
      <c r="B163" s="679"/>
    </row>
    <row r="164" spans="1:2" s="767" customFormat="1" hidden="1">
      <c r="A164" s="679"/>
      <c r="B164" s="679"/>
    </row>
    <row r="165" spans="1:2" s="767" customFormat="1" hidden="1">
      <c r="A165" s="679"/>
      <c r="B165" s="679"/>
    </row>
    <row r="166" spans="1:2" s="767" customFormat="1" hidden="1">
      <c r="A166" s="679"/>
      <c r="B166" s="679"/>
    </row>
    <row r="167" spans="1:2" s="767" customFormat="1" hidden="1">
      <c r="A167" s="679"/>
      <c r="B167" s="679"/>
    </row>
    <row r="168" spans="1:2" s="767" customFormat="1" hidden="1">
      <c r="A168" s="679"/>
      <c r="B168" s="679"/>
    </row>
    <row r="169" spans="1:2" s="767" customFormat="1" hidden="1">
      <c r="A169" s="679"/>
      <c r="B169" s="679"/>
    </row>
    <row r="170" spans="1:2" s="767" customFormat="1" hidden="1">
      <c r="A170" s="679"/>
      <c r="B170" s="679"/>
    </row>
    <row r="171" spans="1:2" s="767" customFormat="1" hidden="1">
      <c r="A171" s="679"/>
      <c r="B171" s="679"/>
    </row>
    <row r="172" spans="1:2" s="767" customFormat="1" hidden="1">
      <c r="A172" s="679"/>
      <c r="B172" s="679"/>
    </row>
    <row r="173" spans="1:2" s="767" customFormat="1" hidden="1">
      <c r="A173" s="679"/>
      <c r="B173" s="679"/>
    </row>
    <row r="174" spans="1:2" s="767" customFormat="1" hidden="1">
      <c r="A174" s="679"/>
      <c r="B174" s="679"/>
    </row>
    <row r="175" spans="1:2" s="767" customFormat="1" hidden="1">
      <c r="A175" s="679"/>
      <c r="B175" s="679"/>
    </row>
    <row r="176" spans="1:2" s="767" customFormat="1" hidden="1">
      <c r="A176" s="679"/>
      <c r="B176" s="679"/>
    </row>
    <row r="177" spans="1:2" s="767" customFormat="1" hidden="1">
      <c r="A177" s="679"/>
      <c r="B177" s="679"/>
    </row>
    <row r="178" spans="1:2" s="767" customFormat="1" hidden="1">
      <c r="A178" s="679"/>
      <c r="B178" s="679"/>
    </row>
    <row r="179" spans="1:2" s="767" customFormat="1" hidden="1">
      <c r="A179" s="679"/>
      <c r="B179" s="679"/>
    </row>
    <row r="180" spans="1:2" s="767" customFormat="1" hidden="1">
      <c r="A180" s="679"/>
      <c r="B180" s="679"/>
    </row>
    <row r="181" spans="1:2" s="767" customFormat="1" hidden="1">
      <c r="A181" s="679"/>
      <c r="B181" s="679"/>
    </row>
    <row r="182" spans="1:2" s="767" customFormat="1" hidden="1">
      <c r="A182" s="679"/>
      <c r="B182" s="679"/>
    </row>
    <row r="183" spans="1:2" s="767" customFormat="1" hidden="1">
      <c r="A183" s="679"/>
      <c r="B183" s="679"/>
    </row>
    <row r="184" spans="1:2" s="767" customFormat="1" hidden="1">
      <c r="A184" s="679"/>
      <c r="B184" s="679"/>
    </row>
    <row r="185" spans="1:2" s="767" customFormat="1" hidden="1">
      <c r="A185" s="679"/>
      <c r="B185" s="679"/>
    </row>
    <row r="186" spans="1:2" s="767" customFormat="1" hidden="1">
      <c r="A186" s="679"/>
      <c r="B186" s="679"/>
    </row>
    <row r="187" spans="1:2" s="767" customFormat="1" hidden="1">
      <c r="A187" s="679"/>
      <c r="B187" s="679"/>
    </row>
    <row r="188" spans="1:2" s="767" customFormat="1" hidden="1">
      <c r="A188" s="679"/>
      <c r="B188" s="679"/>
    </row>
    <row r="189" spans="1:2" s="767" customFormat="1" hidden="1">
      <c r="A189" s="679"/>
      <c r="B189" s="679"/>
    </row>
    <row r="190" spans="1:2" s="767" customFormat="1" hidden="1">
      <c r="A190" s="679"/>
      <c r="B190" s="679"/>
    </row>
    <row r="191" spans="1:2" s="767" customFormat="1" hidden="1">
      <c r="A191" s="679"/>
      <c r="B191" s="679"/>
    </row>
    <row r="192" spans="1:2" s="767" customFormat="1" hidden="1">
      <c r="A192" s="679"/>
      <c r="B192" s="679"/>
    </row>
    <row r="193" spans="1:2" s="767" customFormat="1" hidden="1">
      <c r="A193" s="679"/>
      <c r="B193" s="679"/>
    </row>
    <row r="194" spans="1:2" s="767" customFormat="1" hidden="1">
      <c r="A194" s="679"/>
      <c r="B194" s="679"/>
    </row>
    <row r="195" spans="1:2" s="767" customFormat="1" hidden="1">
      <c r="A195" s="679"/>
      <c r="B195" s="679"/>
    </row>
    <row r="196" spans="1:2" s="767" customFormat="1" hidden="1">
      <c r="A196" s="679"/>
      <c r="B196" s="679"/>
    </row>
    <row r="197" spans="1:2" s="767" customFormat="1" hidden="1">
      <c r="A197" s="679"/>
      <c r="B197" s="679"/>
    </row>
    <row r="198" spans="1:2" s="767" customFormat="1" hidden="1">
      <c r="A198" s="679"/>
      <c r="B198" s="679"/>
    </row>
    <row r="199" spans="1:2" s="767" customFormat="1" hidden="1">
      <c r="A199" s="679"/>
      <c r="B199" s="679"/>
    </row>
    <row r="200" spans="1:2" s="767" customFormat="1" hidden="1">
      <c r="A200" s="679"/>
      <c r="B200" s="679"/>
    </row>
    <row r="201" spans="1:2" s="767" customFormat="1" hidden="1">
      <c r="A201" s="679"/>
      <c r="B201" s="679"/>
    </row>
    <row r="202" spans="1:2" s="767" customFormat="1" hidden="1">
      <c r="A202" s="679"/>
      <c r="B202" s="679"/>
    </row>
    <row r="203" spans="1:2" s="767" customFormat="1" hidden="1">
      <c r="A203" s="679"/>
      <c r="B203" s="679"/>
    </row>
    <row r="204" spans="1:2" s="767" customFormat="1" hidden="1">
      <c r="A204" s="679"/>
      <c r="B204" s="679"/>
    </row>
    <row r="205" spans="1:2" s="767" customFormat="1" hidden="1">
      <c r="A205" s="679"/>
      <c r="B205" s="679"/>
    </row>
    <row r="206" spans="1:2" s="767" customFormat="1" hidden="1">
      <c r="A206" s="679"/>
      <c r="B206" s="679"/>
    </row>
    <row r="207" spans="1:2" s="767" customFormat="1" hidden="1">
      <c r="A207" s="679"/>
      <c r="B207" s="679"/>
    </row>
    <row r="208" spans="1:2" s="767" customFormat="1" hidden="1">
      <c r="A208" s="679"/>
      <c r="B208" s="679"/>
    </row>
    <row r="209" spans="1:2" s="767" customFormat="1" hidden="1">
      <c r="A209" s="679"/>
      <c r="B209" s="679"/>
    </row>
    <row r="210" spans="1:2" s="767" customFormat="1" hidden="1">
      <c r="A210" s="679"/>
      <c r="B210" s="679"/>
    </row>
    <row r="211" spans="1:2" s="767" customFormat="1" hidden="1">
      <c r="A211" s="679"/>
      <c r="B211" s="679"/>
    </row>
    <row r="212" spans="1:2" s="767" customFormat="1" hidden="1">
      <c r="A212" s="679"/>
      <c r="B212" s="679"/>
    </row>
    <row r="213" spans="1:2" s="767" customFormat="1" hidden="1">
      <c r="A213" s="679"/>
      <c r="B213" s="679"/>
    </row>
    <row r="214" spans="1:2" s="767" customFormat="1" hidden="1">
      <c r="A214" s="679"/>
      <c r="B214" s="679"/>
    </row>
    <row r="215" spans="1:2" s="767" customFormat="1" hidden="1">
      <c r="A215" s="679"/>
      <c r="B215" s="679"/>
    </row>
    <row r="216" spans="1:2" s="767" customFormat="1" hidden="1">
      <c r="A216" s="679"/>
      <c r="B216" s="679"/>
    </row>
    <row r="217" spans="1:2" s="767" customFormat="1" hidden="1">
      <c r="A217" s="679"/>
      <c r="B217" s="679"/>
    </row>
    <row r="218" spans="1:2" s="767" customFormat="1" hidden="1">
      <c r="A218" s="679"/>
      <c r="B218" s="679"/>
    </row>
    <row r="219" spans="1:2" s="767" customFormat="1" hidden="1">
      <c r="A219" s="679"/>
      <c r="B219" s="679"/>
    </row>
    <row r="220" spans="1:2" s="767" customFormat="1" hidden="1">
      <c r="A220" s="679"/>
      <c r="B220" s="679"/>
    </row>
    <row r="221" spans="1:2" s="767" customFormat="1" hidden="1">
      <c r="A221" s="679"/>
      <c r="B221" s="679"/>
    </row>
    <row r="222" spans="1:2" s="767" customFormat="1" hidden="1">
      <c r="A222" s="679"/>
      <c r="B222" s="679"/>
    </row>
    <row r="223" spans="1:2" s="767" customFormat="1" hidden="1">
      <c r="A223" s="679"/>
      <c r="B223" s="679"/>
    </row>
    <row r="224" spans="1:2" s="767" customFormat="1" hidden="1">
      <c r="A224" s="679"/>
      <c r="B224" s="679"/>
    </row>
    <row r="225" spans="1:2" s="767" customFormat="1" hidden="1">
      <c r="A225" s="679"/>
      <c r="B225" s="679"/>
    </row>
    <row r="226" spans="1:2" s="767" customFormat="1" hidden="1">
      <c r="A226" s="679"/>
      <c r="B226" s="679"/>
    </row>
    <row r="227" spans="1:2" s="767" customFormat="1" hidden="1">
      <c r="A227" s="679"/>
      <c r="B227" s="679"/>
    </row>
    <row r="228" spans="1:2" s="767" customFormat="1" hidden="1">
      <c r="A228" s="679"/>
      <c r="B228" s="679"/>
    </row>
    <row r="229" spans="1:2" s="767" customFormat="1" hidden="1">
      <c r="A229" s="679"/>
      <c r="B229" s="679"/>
    </row>
    <row r="230" spans="1:2" s="767" customFormat="1" hidden="1">
      <c r="A230" s="679"/>
      <c r="B230" s="679"/>
    </row>
    <row r="231" spans="1:2" s="767" customFormat="1" hidden="1">
      <c r="A231" s="679"/>
      <c r="B231" s="679"/>
    </row>
    <row r="232" spans="1:2" s="767" customFormat="1" hidden="1">
      <c r="A232" s="679"/>
      <c r="B232" s="679"/>
    </row>
    <row r="233" spans="1:2" s="767" customFormat="1" hidden="1">
      <c r="A233" s="679"/>
      <c r="B233" s="679"/>
    </row>
    <row r="234" spans="1:2" s="767" customFormat="1" hidden="1">
      <c r="A234" s="679"/>
      <c r="B234" s="679"/>
    </row>
    <row r="235" spans="1:2" s="767" customFormat="1" hidden="1">
      <c r="A235" s="679"/>
      <c r="B235" s="679"/>
    </row>
    <row r="236" spans="1:2" s="767" customFormat="1" hidden="1">
      <c r="A236" s="679"/>
      <c r="B236" s="679"/>
    </row>
    <row r="237" spans="1:2" s="767" customFormat="1" hidden="1">
      <c r="A237" s="679"/>
      <c r="B237" s="679"/>
    </row>
    <row r="238" spans="1:2" s="767" customFormat="1" hidden="1">
      <c r="A238" s="679"/>
      <c r="B238" s="679"/>
    </row>
    <row r="239" spans="1:2" s="767" customFormat="1" hidden="1">
      <c r="A239" s="679"/>
      <c r="B239" s="679"/>
    </row>
    <row r="240" spans="1:2" s="767" customFormat="1" hidden="1">
      <c r="A240" s="679"/>
      <c r="B240" s="679"/>
    </row>
    <row r="241" spans="1:2" s="767" customFormat="1" hidden="1">
      <c r="A241" s="679"/>
      <c r="B241" s="679"/>
    </row>
    <row r="242" spans="1:2" s="767" customFormat="1" hidden="1">
      <c r="A242" s="679"/>
      <c r="B242" s="679"/>
    </row>
    <row r="243" spans="1:2" s="767" customFormat="1" hidden="1">
      <c r="A243" s="679"/>
      <c r="B243" s="679"/>
    </row>
    <row r="244" spans="1:2" s="767" customFormat="1" hidden="1">
      <c r="A244" s="679"/>
      <c r="B244" s="679"/>
    </row>
    <row r="245" spans="1:2" s="767" customFormat="1" hidden="1">
      <c r="A245" s="679"/>
      <c r="B245" s="679"/>
    </row>
    <row r="246" spans="1:2" s="767" customFormat="1" hidden="1">
      <c r="A246" s="679"/>
      <c r="B246" s="679"/>
    </row>
    <row r="247" spans="1:2" s="767" customFormat="1" hidden="1">
      <c r="A247" s="679"/>
      <c r="B247" s="679"/>
    </row>
    <row r="248" spans="1:2" s="767" customFormat="1" hidden="1">
      <c r="A248" s="679"/>
      <c r="B248" s="679"/>
    </row>
    <row r="249" spans="1:2" s="767" customFormat="1" hidden="1">
      <c r="A249" s="679"/>
      <c r="B249" s="679"/>
    </row>
    <row r="250" spans="1:2" s="767" customFormat="1" hidden="1">
      <c r="A250" s="679"/>
      <c r="B250" s="679"/>
    </row>
    <row r="251" spans="1:2" s="767" customFormat="1" hidden="1">
      <c r="A251" s="679"/>
      <c r="B251" s="679"/>
    </row>
    <row r="252" spans="1:2" s="767" customFormat="1" hidden="1">
      <c r="A252" s="679"/>
      <c r="B252" s="679"/>
    </row>
    <row r="253" spans="1:2" s="767" customFormat="1" hidden="1">
      <c r="A253" s="679"/>
      <c r="B253" s="679"/>
    </row>
    <row r="254" spans="1:2" s="767" customFormat="1" hidden="1">
      <c r="A254" s="679"/>
      <c r="B254" s="679"/>
    </row>
    <row r="255" spans="1:2" s="767" customFormat="1" hidden="1">
      <c r="A255" s="679"/>
      <c r="B255" s="679"/>
    </row>
    <row r="256" spans="1:2" s="767" customFormat="1" hidden="1">
      <c r="A256" s="679"/>
      <c r="B256" s="679"/>
    </row>
    <row r="257" spans="1:2" s="767" customFormat="1" hidden="1">
      <c r="A257" s="679"/>
      <c r="B257" s="679"/>
    </row>
    <row r="258" spans="1:2" s="767" customFormat="1" hidden="1">
      <c r="A258" s="679"/>
      <c r="B258" s="679"/>
    </row>
    <row r="259" spans="1:2" s="767" customFormat="1" hidden="1">
      <c r="A259" s="679"/>
      <c r="B259" s="679"/>
    </row>
    <row r="260" spans="1:2" s="767" customFormat="1" hidden="1">
      <c r="A260" s="679"/>
      <c r="B260" s="679"/>
    </row>
    <row r="261" spans="1:2" s="767" customFormat="1" hidden="1">
      <c r="A261" s="679"/>
      <c r="B261" s="679"/>
    </row>
    <row r="262" spans="1:2" s="767" customFormat="1" hidden="1">
      <c r="A262" s="679"/>
      <c r="B262" s="679"/>
    </row>
    <row r="263" spans="1:2" s="767" customFormat="1" hidden="1">
      <c r="A263" s="679"/>
      <c r="B263" s="679"/>
    </row>
    <row r="264" spans="1:2" s="767" customFormat="1" hidden="1">
      <c r="A264" s="679"/>
      <c r="B264" s="679"/>
    </row>
    <row r="265" spans="1:2" s="767" customFormat="1" hidden="1">
      <c r="A265" s="679"/>
      <c r="B265" s="679"/>
    </row>
    <row r="266" spans="1:2" s="767" customFormat="1" hidden="1">
      <c r="A266" s="679"/>
      <c r="B266" s="679"/>
    </row>
    <row r="267" spans="1:2" s="767" customFormat="1" hidden="1">
      <c r="A267" s="679"/>
      <c r="B267" s="679"/>
    </row>
    <row r="268" spans="1:2" s="767" customFormat="1" hidden="1">
      <c r="A268" s="679"/>
      <c r="B268" s="679"/>
    </row>
    <row r="269" spans="1:2" s="767" customFormat="1" hidden="1">
      <c r="A269" s="679"/>
      <c r="B269" s="679"/>
    </row>
    <row r="270" spans="1:2" s="767" customFormat="1" hidden="1">
      <c r="A270" s="679"/>
      <c r="B270" s="679"/>
    </row>
    <row r="271" spans="1:2" s="767" customFormat="1" hidden="1">
      <c r="A271" s="679"/>
      <c r="B271" s="679"/>
    </row>
    <row r="272" spans="1:2" s="767" customFormat="1" hidden="1">
      <c r="A272" s="679"/>
      <c r="B272" s="679"/>
    </row>
    <row r="273" spans="1:2" s="767" customFormat="1" hidden="1">
      <c r="A273" s="679"/>
      <c r="B273" s="679"/>
    </row>
    <row r="274" spans="1:2" s="767" customFormat="1" hidden="1">
      <c r="A274" s="679"/>
      <c r="B274" s="679"/>
    </row>
    <row r="275" spans="1:2" s="767" customFormat="1" hidden="1">
      <c r="A275" s="679"/>
      <c r="B275" s="679"/>
    </row>
    <row r="276" spans="1:2" s="767" customFormat="1" hidden="1">
      <c r="A276" s="679"/>
      <c r="B276" s="679"/>
    </row>
    <row r="277" spans="1:2" s="767" customFormat="1" hidden="1">
      <c r="A277" s="679"/>
      <c r="B277" s="679"/>
    </row>
    <row r="278" spans="1:2" s="767" customFormat="1" hidden="1">
      <c r="A278" s="679"/>
      <c r="B278" s="679"/>
    </row>
    <row r="279" spans="1:2" s="767" customFormat="1" hidden="1">
      <c r="A279" s="679"/>
      <c r="B279" s="679"/>
    </row>
    <row r="280" spans="1:2" s="767" customFormat="1" hidden="1">
      <c r="A280" s="679"/>
      <c r="B280" s="679"/>
    </row>
    <row r="281" spans="1:2" s="767" customFormat="1" hidden="1">
      <c r="A281" s="679"/>
      <c r="B281" s="679"/>
    </row>
    <row r="282" spans="1:2" s="767" customFormat="1" hidden="1">
      <c r="A282" s="679"/>
      <c r="B282" s="679"/>
    </row>
    <row r="283" spans="1:2" s="767" customFormat="1" hidden="1">
      <c r="A283" s="679"/>
      <c r="B283" s="679"/>
    </row>
    <row r="284" spans="1:2" s="767" customFormat="1" hidden="1">
      <c r="A284" s="679"/>
      <c r="B284" s="679"/>
    </row>
    <row r="285" spans="1:2" s="767" customFormat="1" hidden="1">
      <c r="A285" s="679"/>
      <c r="B285" s="679"/>
    </row>
    <row r="286" spans="1:2" s="767" customFormat="1" hidden="1">
      <c r="A286" s="679"/>
      <c r="B286" s="679"/>
    </row>
    <row r="287" spans="1:2" s="767" customFormat="1" hidden="1">
      <c r="A287" s="679"/>
      <c r="B287" s="679"/>
    </row>
    <row r="288" spans="1:2" s="767" customFormat="1" hidden="1">
      <c r="A288" s="679"/>
      <c r="B288" s="679"/>
    </row>
    <row r="289" spans="1:2" s="767" customFormat="1" hidden="1">
      <c r="A289" s="679"/>
      <c r="B289" s="679"/>
    </row>
    <row r="290" spans="1:2" s="767" customFormat="1" hidden="1">
      <c r="A290" s="679"/>
      <c r="B290" s="679"/>
    </row>
    <row r="291" spans="1:2" s="767" customFormat="1" hidden="1">
      <c r="A291" s="679"/>
      <c r="B291" s="679"/>
    </row>
    <row r="292" spans="1:2" s="767" customFormat="1" hidden="1">
      <c r="A292" s="679"/>
      <c r="B292" s="679"/>
    </row>
    <row r="293" spans="1:2" s="767" customFormat="1" hidden="1">
      <c r="A293" s="679"/>
      <c r="B293" s="679"/>
    </row>
    <row r="294" spans="1:2" s="767" customFormat="1" hidden="1">
      <c r="A294" s="679"/>
      <c r="B294" s="679"/>
    </row>
    <row r="295" spans="1:2" s="767" customFormat="1" hidden="1">
      <c r="A295" s="679"/>
      <c r="B295" s="679"/>
    </row>
    <row r="296" spans="1:2" s="767" customFormat="1" hidden="1">
      <c r="A296" s="679"/>
      <c r="B296" s="679"/>
    </row>
    <row r="297" spans="1:2" s="767" customFormat="1" hidden="1">
      <c r="A297" s="679"/>
      <c r="B297" s="679"/>
    </row>
    <row r="298" spans="1:2" s="767" customFormat="1" hidden="1">
      <c r="A298" s="679"/>
      <c r="B298" s="679"/>
    </row>
    <row r="299" spans="1:2" s="767" customFormat="1" hidden="1">
      <c r="A299" s="679"/>
      <c r="B299" s="679"/>
    </row>
    <row r="300" spans="1:2" s="767" customFormat="1" hidden="1">
      <c r="A300" s="679"/>
      <c r="B300" s="679"/>
    </row>
    <row r="301" spans="1:2" s="767" customFormat="1" hidden="1">
      <c r="A301" s="679"/>
      <c r="B301" s="679"/>
    </row>
    <row r="302" spans="1:2" s="767" customFormat="1" hidden="1">
      <c r="A302" s="679"/>
      <c r="B302" s="679"/>
    </row>
    <row r="303" spans="1:2" s="767" customFormat="1" hidden="1">
      <c r="A303" s="679"/>
      <c r="B303" s="679"/>
    </row>
    <row r="304" spans="1:2" s="767" customFormat="1" hidden="1">
      <c r="A304" s="679"/>
      <c r="B304" s="679"/>
    </row>
    <row r="305" spans="1:2" s="767" customFormat="1" hidden="1">
      <c r="A305" s="679"/>
      <c r="B305" s="679"/>
    </row>
    <row r="306" spans="1:2" s="767" customFormat="1" hidden="1">
      <c r="A306" s="679"/>
      <c r="B306" s="679"/>
    </row>
    <row r="307" spans="1:2" s="767" customFormat="1" hidden="1">
      <c r="A307" s="679"/>
      <c r="B307" s="679"/>
    </row>
    <row r="308" spans="1:2" s="767" customFormat="1" hidden="1">
      <c r="A308" s="679"/>
      <c r="B308" s="679"/>
    </row>
    <row r="309" spans="1:2" s="767" customFormat="1" hidden="1">
      <c r="A309" s="679"/>
      <c r="B309" s="679"/>
    </row>
    <row r="310" spans="1:2" s="767" customFormat="1" hidden="1">
      <c r="A310" s="679"/>
      <c r="B310" s="679"/>
    </row>
    <row r="311" spans="1:2" s="767" customFormat="1" hidden="1">
      <c r="A311" s="679"/>
      <c r="B311" s="679"/>
    </row>
    <row r="312" spans="1:2" s="767" customFormat="1" hidden="1">
      <c r="A312" s="679"/>
      <c r="B312" s="679"/>
    </row>
    <row r="313" spans="1:2" s="767" customFormat="1" hidden="1">
      <c r="A313" s="679"/>
      <c r="B313" s="679"/>
    </row>
    <row r="314" spans="1:2" s="767" customFormat="1" hidden="1">
      <c r="A314" s="679"/>
      <c r="B314" s="679"/>
    </row>
    <row r="315" spans="1:2" s="767" customFormat="1" hidden="1">
      <c r="A315" s="679"/>
      <c r="B315" s="679"/>
    </row>
    <row r="316" spans="1:2" s="767" customFormat="1" hidden="1">
      <c r="A316" s="679"/>
      <c r="B316" s="679"/>
    </row>
    <row r="317" spans="1:2" s="767" customFormat="1" hidden="1">
      <c r="A317" s="679"/>
      <c r="B317" s="679"/>
    </row>
    <row r="318" spans="1:2" s="767" customFormat="1" hidden="1">
      <c r="A318" s="679"/>
      <c r="B318" s="679"/>
    </row>
    <row r="319" spans="1:2" s="767" customFormat="1" hidden="1">
      <c r="A319" s="679"/>
      <c r="B319" s="679"/>
    </row>
    <row r="320" spans="1:2" s="767" customFormat="1" hidden="1">
      <c r="A320" s="679"/>
      <c r="B320" s="679"/>
    </row>
    <row r="321" spans="1:2" s="767" customFormat="1" hidden="1">
      <c r="A321" s="679"/>
      <c r="B321" s="679"/>
    </row>
    <row r="322" spans="1:2" s="767" customFormat="1" hidden="1">
      <c r="A322" s="679"/>
      <c r="B322" s="679"/>
    </row>
    <row r="323" spans="1:2" s="767" customFormat="1" hidden="1">
      <c r="A323" s="679"/>
      <c r="B323" s="679"/>
    </row>
    <row r="324" spans="1:2" s="767" customFormat="1" hidden="1">
      <c r="A324" s="679"/>
      <c r="B324" s="679"/>
    </row>
    <row r="325" spans="1:2" s="767" customFormat="1" hidden="1">
      <c r="A325" s="679"/>
      <c r="B325" s="679"/>
    </row>
    <row r="326" spans="1:2" s="767" customFormat="1" hidden="1">
      <c r="A326" s="679"/>
      <c r="B326" s="679"/>
    </row>
    <row r="327" spans="1:2" s="767" customFormat="1" hidden="1">
      <c r="A327" s="679"/>
      <c r="B327" s="679"/>
    </row>
    <row r="328" spans="1:2" s="767" customFormat="1" hidden="1">
      <c r="A328" s="679"/>
      <c r="B328" s="679"/>
    </row>
    <row r="329" spans="1:2" s="767" customFormat="1" hidden="1">
      <c r="A329" s="679"/>
      <c r="B329" s="679"/>
    </row>
    <row r="330" spans="1:2" s="767" customFormat="1" hidden="1">
      <c r="A330" s="679"/>
      <c r="B330" s="679"/>
    </row>
    <row r="331" spans="1:2" s="767" customFormat="1" hidden="1">
      <c r="A331" s="679"/>
      <c r="B331" s="679"/>
    </row>
    <row r="332" spans="1:2" s="767" customFormat="1" hidden="1">
      <c r="A332" s="679"/>
      <c r="B332" s="679"/>
    </row>
    <row r="333" spans="1:2" s="767" customFormat="1" hidden="1">
      <c r="A333" s="679"/>
      <c r="B333" s="679"/>
    </row>
    <row r="334" spans="1:2" s="767" customFormat="1" hidden="1">
      <c r="A334" s="679"/>
      <c r="B334" s="679"/>
    </row>
    <row r="335" spans="1:2" s="767" customFormat="1" hidden="1">
      <c r="A335" s="679"/>
      <c r="B335" s="679"/>
    </row>
    <row r="336" spans="1:2" s="767" customFormat="1" hidden="1">
      <c r="A336" s="679"/>
      <c r="B336" s="679"/>
    </row>
    <row r="337" spans="1:2" s="767" customFormat="1" hidden="1">
      <c r="A337" s="679"/>
      <c r="B337" s="679"/>
    </row>
    <row r="338" spans="1:2" s="767" customFormat="1" hidden="1">
      <c r="A338" s="679"/>
      <c r="B338" s="679"/>
    </row>
    <row r="339" spans="1:2" s="767" customFormat="1" hidden="1">
      <c r="A339" s="679"/>
      <c r="B339" s="679"/>
    </row>
    <row r="340" spans="1:2" s="767" customFormat="1" hidden="1">
      <c r="A340" s="679"/>
      <c r="B340" s="679"/>
    </row>
    <row r="341" spans="1:2" s="767" customFormat="1" hidden="1">
      <c r="A341" s="679"/>
      <c r="B341" s="679"/>
    </row>
    <row r="342" spans="1:2" s="767" customFormat="1" hidden="1">
      <c r="A342" s="679"/>
      <c r="B342" s="679"/>
    </row>
    <row r="343" spans="1:2" s="767" customFormat="1" hidden="1">
      <c r="A343" s="679"/>
      <c r="B343" s="679"/>
    </row>
    <row r="344" spans="1:2" s="767" customFormat="1" hidden="1">
      <c r="A344" s="679"/>
      <c r="B344" s="679"/>
    </row>
    <row r="345" spans="1:2" s="767" customFormat="1" hidden="1">
      <c r="A345" s="679"/>
      <c r="B345" s="679"/>
    </row>
    <row r="346" spans="1:2" s="767" customFormat="1" hidden="1">
      <c r="A346" s="679"/>
      <c r="B346" s="679"/>
    </row>
    <row r="347" spans="1:2" s="767" customFormat="1" hidden="1">
      <c r="A347" s="679"/>
      <c r="B347" s="679"/>
    </row>
    <row r="348" spans="1:2" s="767" customFormat="1" hidden="1">
      <c r="A348" s="679"/>
      <c r="B348" s="679"/>
    </row>
    <row r="349" spans="1:2" s="767" customFormat="1" hidden="1">
      <c r="A349" s="679"/>
      <c r="B349" s="679"/>
    </row>
    <row r="350" spans="1:2" s="767" customFormat="1" hidden="1">
      <c r="A350" s="679"/>
      <c r="B350" s="679"/>
    </row>
    <row r="351" spans="1:2" s="767" customFormat="1" hidden="1">
      <c r="A351" s="679"/>
      <c r="B351" s="679"/>
    </row>
    <row r="352" spans="1:2" s="767" customFormat="1" hidden="1">
      <c r="A352" s="679"/>
      <c r="B352" s="679"/>
    </row>
    <row r="353" spans="1:2" s="767" customFormat="1" hidden="1">
      <c r="A353" s="679"/>
      <c r="B353" s="679"/>
    </row>
    <row r="354" spans="1:2" s="767" customFormat="1" hidden="1">
      <c r="A354" s="679"/>
      <c r="B354" s="679"/>
    </row>
    <row r="355" spans="1:2" s="767" customFormat="1" hidden="1">
      <c r="A355" s="679"/>
      <c r="B355" s="679"/>
    </row>
    <row r="356" spans="1:2" s="767" customFormat="1" hidden="1">
      <c r="A356" s="679"/>
      <c r="B356" s="679"/>
    </row>
    <row r="357" spans="1:2" s="767" customFormat="1" hidden="1">
      <c r="A357" s="679"/>
      <c r="B357" s="679"/>
    </row>
    <row r="358" spans="1:2" s="767" customFormat="1" hidden="1">
      <c r="A358" s="679"/>
      <c r="B358" s="679"/>
    </row>
    <row r="359" spans="1:2" s="767" customFormat="1" hidden="1">
      <c r="A359" s="679"/>
      <c r="B359" s="679"/>
    </row>
    <row r="360" spans="1:2" s="767" customFormat="1" hidden="1">
      <c r="A360" s="679"/>
      <c r="B360" s="679"/>
    </row>
    <row r="361" spans="1:2" s="767" customFormat="1" hidden="1">
      <c r="A361" s="679"/>
      <c r="B361" s="679"/>
    </row>
    <row r="362" spans="1:2" s="767" customFormat="1" hidden="1">
      <c r="A362" s="679"/>
      <c r="B362" s="679"/>
    </row>
    <row r="363" spans="1:2" s="767" customFormat="1" hidden="1">
      <c r="A363" s="679"/>
      <c r="B363" s="679"/>
    </row>
    <row r="364" spans="1:2" s="767" customFormat="1" hidden="1">
      <c r="A364" s="679"/>
      <c r="B364" s="679"/>
    </row>
    <row r="365" spans="1:2" s="767" customFormat="1" hidden="1">
      <c r="A365" s="679"/>
      <c r="B365" s="679"/>
    </row>
    <row r="366" spans="1:2" s="767" customFormat="1" hidden="1">
      <c r="A366" s="679"/>
      <c r="B366" s="679"/>
    </row>
    <row r="367" spans="1:2" s="767" customFormat="1" hidden="1">
      <c r="A367" s="679"/>
      <c r="B367" s="679"/>
    </row>
    <row r="368" spans="1:2" s="767" customFormat="1" hidden="1">
      <c r="A368" s="679"/>
      <c r="B368" s="679"/>
    </row>
    <row r="369" spans="1:2" s="767" customFormat="1" hidden="1">
      <c r="A369" s="679"/>
      <c r="B369" s="679"/>
    </row>
    <row r="370" spans="1:2" s="767" customFormat="1" hidden="1">
      <c r="A370" s="679"/>
      <c r="B370" s="679"/>
    </row>
    <row r="371" spans="1:2" s="767" customFormat="1" hidden="1">
      <c r="A371" s="679"/>
      <c r="B371" s="679"/>
    </row>
    <row r="372" spans="1:2" s="767" customFormat="1" hidden="1">
      <c r="A372" s="679"/>
      <c r="B372" s="679"/>
    </row>
    <row r="373" spans="1:2" s="767" customFormat="1" hidden="1">
      <c r="A373" s="679"/>
      <c r="B373" s="679"/>
    </row>
    <row r="374" spans="1:2" s="767" customFormat="1" hidden="1">
      <c r="A374" s="679"/>
      <c r="B374" s="679"/>
    </row>
    <row r="375" spans="1:2" s="767" customFormat="1" hidden="1">
      <c r="A375" s="679"/>
      <c r="B375" s="679"/>
    </row>
    <row r="376" spans="1:2" s="767" customFormat="1" hidden="1">
      <c r="A376" s="679"/>
      <c r="B376" s="679"/>
    </row>
    <row r="377" spans="1:2" s="767" customFormat="1" hidden="1">
      <c r="A377" s="679"/>
      <c r="B377" s="679"/>
    </row>
    <row r="378" spans="1:2" s="767" customFormat="1" hidden="1">
      <c r="A378" s="679"/>
      <c r="B378" s="679"/>
    </row>
    <row r="379" spans="1:2" s="767" customFormat="1" hidden="1">
      <c r="A379" s="679"/>
      <c r="B379" s="679"/>
    </row>
    <row r="380" spans="1:2" s="767" customFormat="1" hidden="1">
      <c r="A380" s="679"/>
      <c r="B380" s="679"/>
    </row>
    <row r="381" spans="1:2" s="767" customFormat="1" hidden="1">
      <c r="A381" s="679"/>
      <c r="B381" s="679"/>
    </row>
    <row r="382" spans="1:2" s="767" customFormat="1" hidden="1">
      <c r="A382" s="679"/>
      <c r="B382" s="679"/>
    </row>
    <row r="383" spans="1:2" s="767" customFormat="1" hidden="1">
      <c r="A383" s="679"/>
      <c r="B383" s="679"/>
    </row>
    <row r="384" spans="1:2" s="767" customFormat="1" hidden="1">
      <c r="A384" s="679"/>
      <c r="B384" s="679"/>
    </row>
    <row r="385" spans="1:2" s="767" customFormat="1" hidden="1">
      <c r="A385" s="679"/>
      <c r="B385" s="679"/>
    </row>
    <row r="386" spans="1:2" s="767" customFormat="1" hidden="1">
      <c r="A386" s="679"/>
      <c r="B386" s="679"/>
    </row>
    <row r="387" spans="1:2" s="767" customFormat="1" hidden="1">
      <c r="A387" s="679"/>
      <c r="B387" s="679"/>
    </row>
    <row r="388" spans="1:2" s="767" customFormat="1" hidden="1">
      <c r="A388" s="679"/>
      <c r="B388" s="679"/>
    </row>
    <row r="389" spans="1:2" s="767" customFormat="1" hidden="1">
      <c r="A389" s="679"/>
      <c r="B389" s="679"/>
    </row>
    <row r="390" spans="1:2" s="767" customFormat="1" hidden="1">
      <c r="A390" s="679"/>
      <c r="B390" s="679"/>
    </row>
    <row r="391" spans="1:2" s="767" customFormat="1" hidden="1">
      <c r="A391" s="679"/>
      <c r="B391" s="679"/>
    </row>
    <row r="392" spans="1:2" s="767" customFormat="1" hidden="1">
      <c r="A392" s="679"/>
      <c r="B392" s="679"/>
    </row>
    <row r="393" spans="1:2" s="767" customFormat="1" hidden="1">
      <c r="A393" s="679"/>
      <c r="B393" s="679"/>
    </row>
    <row r="394" spans="1:2" s="767" customFormat="1" hidden="1">
      <c r="A394" s="679"/>
      <c r="B394" s="679"/>
    </row>
    <row r="395" spans="1:2" s="767" customFormat="1" hidden="1">
      <c r="A395" s="679"/>
      <c r="B395" s="679"/>
    </row>
    <row r="396" spans="1:2" s="767" customFormat="1" hidden="1">
      <c r="A396" s="679"/>
      <c r="B396" s="679"/>
    </row>
    <row r="397" spans="1:2" s="767" customFormat="1" hidden="1">
      <c r="A397" s="679"/>
      <c r="B397" s="679"/>
    </row>
    <row r="398" spans="1:2" s="767" customFormat="1" hidden="1">
      <c r="A398" s="679"/>
      <c r="B398" s="679"/>
    </row>
    <row r="399" spans="1:2" s="767" customFormat="1" hidden="1">
      <c r="A399" s="679"/>
      <c r="B399" s="679"/>
    </row>
    <row r="400" spans="1:2" s="767" customFormat="1" hidden="1">
      <c r="A400" s="679"/>
      <c r="B400" s="679"/>
    </row>
    <row r="401" spans="1:2" s="767" customFormat="1" hidden="1">
      <c r="A401" s="679"/>
      <c r="B401" s="679"/>
    </row>
    <row r="402" spans="1:2" s="767" customFormat="1" hidden="1">
      <c r="A402" s="679"/>
      <c r="B402" s="679"/>
    </row>
    <row r="403" spans="1:2" s="767" customFormat="1" hidden="1">
      <c r="A403" s="679"/>
      <c r="B403" s="679"/>
    </row>
    <row r="404" spans="1:2" s="767" customFormat="1" hidden="1">
      <c r="A404" s="679"/>
      <c r="B404" s="679"/>
    </row>
    <row r="405" spans="1:2" s="767" customFormat="1" hidden="1">
      <c r="A405" s="679"/>
      <c r="B405" s="679"/>
    </row>
    <row r="406" spans="1:2" s="767" customFormat="1" hidden="1">
      <c r="A406" s="679"/>
      <c r="B406" s="679"/>
    </row>
    <row r="407" spans="1:2" s="767" customFormat="1" hidden="1">
      <c r="A407" s="679"/>
      <c r="B407" s="679"/>
    </row>
    <row r="408" spans="1:2" s="767" customFormat="1" hidden="1">
      <c r="A408" s="679"/>
      <c r="B408" s="679"/>
    </row>
    <row r="409" spans="1:2" s="767" customFormat="1" hidden="1">
      <c r="A409" s="679"/>
      <c r="B409" s="679"/>
    </row>
    <row r="410" spans="1:2" s="767" customFormat="1" hidden="1">
      <c r="A410" s="679"/>
      <c r="B410" s="679"/>
    </row>
    <row r="411" spans="1:2" s="767" customFormat="1" hidden="1">
      <c r="A411" s="679"/>
      <c r="B411" s="679"/>
    </row>
    <row r="412" spans="1:2" s="767" customFormat="1" hidden="1">
      <c r="A412" s="679"/>
      <c r="B412" s="679"/>
    </row>
    <row r="413" spans="1:2" s="767" customFormat="1" hidden="1">
      <c r="A413" s="679"/>
      <c r="B413" s="679"/>
    </row>
    <row r="414" spans="1:2" s="767" customFormat="1" hidden="1">
      <c r="A414" s="679"/>
      <c r="B414" s="679"/>
    </row>
    <row r="415" spans="1:2" s="767" customFormat="1" hidden="1">
      <c r="A415" s="679"/>
      <c r="B415" s="679"/>
    </row>
    <row r="416" spans="1:2" s="767" customFormat="1" hidden="1">
      <c r="A416" s="679"/>
      <c r="B416" s="679"/>
    </row>
    <row r="417" spans="1:2" s="767" customFormat="1" hidden="1">
      <c r="A417" s="679"/>
      <c r="B417" s="679"/>
    </row>
    <row r="418" spans="1:2" s="767" customFormat="1" hidden="1">
      <c r="A418" s="679"/>
      <c r="B418" s="679"/>
    </row>
    <row r="419" spans="1:2" s="767" customFormat="1" hidden="1">
      <c r="A419" s="679"/>
      <c r="B419" s="679"/>
    </row>
    <row r="420" spans="1:2" s="767" customFormat="1" hidden="1">
      <c r="A420" s="679"/>
      <c r="B420" s="679"/>
    </row>
    <row r="421" spans="1:2" s="767" customFormat="1" hidden="1">
      <c r="A421" s="679"/>
      <c r="B421" s="679"/>
    </row>
    <row r="422" spans="1:2" s="767" customFormat="1" hidden="1">
      <c r="A422" s="679"/>
      <c r="B422" s="679"/>
    </row>
    <row r="423" spans="1:2" s="767" customFormat="1" hidden="1">
      <c r="A423" s="679"/>
      <c r="B423" s="679"/>
    </row>
    <row r="424" spans="1:2" s="767" customFormat="1" hidden="1">
      <c r="A424" s="679"/>
      <c r="B424" s="679"/>
    </row>
    <row r="425" spans="1:2" s="767" customFormat="1" hidden="1">
      <c r="A425" s="679"/>
      <c r="B425" s="679"/>
    </row>
    <row r="426" spans="1:2" s="767" customFormat="1" hidden="1">
      <c r="A426" s="679"/>
      <c r="B426" s="679"/>
    </row>
    <row r="427" spans="1:2" s="767" customFormat="1" hidden="1">
      <c r="A427" s="679"/>
      <c r="B427" s="679"/>
    </row>
    <row r="428" spans="1:2" s="767" customFormat="1" hidden="1">
      <c r="A428" s="679"/>
      <c r="B428" s="679"/>
    </row>
    <row r="429" spans="1:2" s="767" customFormat="1" hidden="1">
      <c r="A429" s="679"/>
      <c r="B429" s="679"/>
    </row>
    <row r="430" spans="1:2" s="767" customFormat="1" hidden="1">
      <c r="A430" s="679"/>
      <c r="B430" s="679"/>
    </row>
    <row r="431" spans="1:2" s="767" customFormat="1" hidden="1">
      <c r="A431" s="679"/>
      <c r="B431" s="679"/>
    </row>
    <row r="432" spans="1:2" s="767" customFormat="1" hidden="1">
      <c r="A432" s="679"/>
      <c r="B432" s="679"/>
    </row>
    <row r="433" spans="1:2" s="767" customFormat="1" hidden="1">
      <c r="A433" s="679"/>
      <c r="B433" s="679"/>
    </row>
    <row r="434" spans="1:2" s="767" customFormat="1" hidden="1">
      <c r="A434" s="679"/>
      <c r="B434" s="679"/>
    </row>
    <row r="435" spans="1:2" s="767" customFormat="1" hidden="1">
      <c r="A435" s="679"/>
      <c r="B435" s="679"/>
    </row>
    <row r="436" spans="1:2" s="767" customFormat="1" hidden="1">
      <c r="A436" s="679"/>
      <c r="B436" s="679"/>
    </row>
    <row r="437" spans="1:2" s="767" customFormat="1" hidden="1">
      <c r="A437" s="679"/>
      <c r="B437" s="679"/>
    </row>
    <row r="438" spans="1:2" s="767" customFormat="1" hidden="1">
      <c r="A438" s="679"/>
      <c r="B438" s="679"/>
    </row>
    <row r="439" spans="1:2" s="767" customFormat="1" hidden="1">
      <c r="A439" s="679"/>
      <c r="B439" s="679"/>
    </row>
    <row r="440" spans="1:2" s="767" customFormat="1" hidden="1">
      <c r="A440" s="679"/>
      <c r="B440" s="679"/>
    </row>
    <row r="441" spans="1:2" s="767" customFormat="1" hidden="1">
      <c r="A441" s="679"/>
      <c r="B441" s="679"/>
    </row>
    <row r="442" spans="1:2" s="767" customFormat="1" hidden="1">
      <c r="A442" s="679"/>
      <c r="B442" s="679"/>
    </row>
    <row r="443" spans="1:2" s="767" customFormat="1" hidden="1">
      <c r="A443" s="679"/>
      <c r="B443" s="679"/>
    </row>
    <row r="444" spans="1:2" s="767" customFormat="1" hidden="1">
      <c r="A444" s="679"/>
      <c r="B444" s="679"/>
    </row>
    <row r="445" spans="1:2" s="767" customFormat="1" hidden="1">
      <c r="A445" s="679"/>
      <c r="B445" s="679"/>
    </row>
    <row r="446" spans="1:2" s="767" customFormat="1" hidden="1">
      <c r="A446" s="679"/>
      <c r="B446" s="679"/>
    </row>
    <row r="447" spans="1:2" s="767" customFormat="1" hidden="1">
      <c r="A447" s="679"/>
      <c r="B447" s="679"/>
    </row>
    <row r="448" spans="1:2" s="767" customFormat="1" hidden="1">
      <c r="A448" s="679"/>
      <c r="B448" s="679"/>
    </row>
    <row r="449" spans="1:2" s="767" customFormat="1" hidden="1">
      <c r="A449" s="679"/>
      <c r="B449" s="679"/>
    </row>
    <row r="450" spans="1:2" s="767" customFormat="1" hidden="1">
      <c r="A450" s="679"/>
      <c r="B450" s="679"/>
    </row>
    <row r="451" spans="1:2" s="767" customFormat="1" hidden="1">
      <c r="A451" s="679"/>
      <c r="B451" s="679"/>
    </row>
    <row r="452" spans="1:2" s="767" customFormat="1" hidden="1">
      <c r="A452" s="679"/>
      <c r="B452" s="679"/>
    </row>
    <row r="453" spans="1:2" s="767" customFormat="1" hidden="1">
      <c r="A453" s="679"/>
      <c r="B453" s="679"/>
    </row>
    <row r="454" spans="1:2" s="767" customFormat="1" hidden="1">
      <c r="A454" s="679"/>
      <c r="B454" s="679"/>
    </row>
    <row r="455" spans="1:2" s="767" customFormat="1" hidden="1">
      <c r="A455" s="679"/>
      <c r="B455" s="679"/>
    </row>
    <row r="456" spans="1:2" s="767" customFormat="1" hidden="1">
      <c r="A456" s="679"/>
      <c r="B456" s="679"/>
    </row>
    <row r="457" spans="1:2" s="767" customFormat="1" hidden="1">
      <c r="A457" s="679"/>
      <c r="B457" s="679"/>
    </row>
    <row r="458" spans="1:2" s="767" customFormat="1" hidden="1">
      <c r="A458" s="679"/>
      <c r="B458" s="679"/>
    </row>
    <row r="459" spans="1:2" s="767" customFormat="1" hidden="1">
      <c r="A459" s="679"/>
      <c r="B459" s="679"/>
    </row>
    <row r="460" spans="1:2" s="767" customFormat="1" hidden="1">
      <c r="A460" s="679"/>
      <c r="B460" s="679"/>
    </row>
    <row r="461" spans="1:2" s="767" customFormat="1" hidden="1">
      <c r="A461" s="679"/>
      <c r="B461" s="679"/>
    </row>
    <row r="462" spans="1:2" s="767" customFormat="1" hidden="1">
      <c r="A462" s="679"/>
      <c r="B462" s="679"/>
    </row>
    <row r="463" spans="1:2" s="767" customFormat="1" hidden="1">
      <c r="A463" s="679"/>
      <c r="B463" s="679"/>
    </row>
    <row r="464" spans="1:2" s="767" customFormat="1" hidden="1">
      <c r="A464" s="679"/>
      <c r="B464" s="679"/>
    </row>
    <row r="465" spans="1:2" s="767" customFormat="1" hidden="1">
      <c r="A465" s="679"/>
      <c r="B465" s="679"/>
    </row>
    <row r="466" spans="1:2" s="767" customFormat="1" hidden="1">
      <c r="A466" s="679"/>
      <c r="B466" s="679"/>
    </row>
    <row r="467" spans="1:2" s="767" customFormat="1" hidden="1">
      <c r="A467" s="679"/>
      <c r="B467" s="679"/>
    </row>
    <row r="468" spans="1:2" s="767" customFormat="1" hidden="1">
      <c r="A468" s="679"/>
      <c r="B468" s="679"/>
    </row>
    <row r="469" spans="1:2" s="767" customFormat="1" hidden="1">
      <c r="A469" s="679"/>
      <c r="B469" s="679"/>
    </row>
    <row r="470" spans="1:2" s="767" customFormat="1" hidden="1">
      <c r="A470" s="679"/>
      <c r="B470" s="679"/>
    </row>
    <row r="471" spans="1:2" s="767" customFormat="1" hidden="1">
      <c r="A471" s="679"/>
      <c r="B471" s="679"/>
    </row>
    <row r="472" spans="1:2" s="767" customFormat="1" hidden="1">
      <c r="A472" s="679"/>
      <c r="B472" s="679"/>
    </row>
    <row r="473" spans="1:2" s="767" customFormat="1" hidden="1">
      <c r="A473" s="679"/>
      <c r="B473" s="679"/>
    </row>
    <row r="474" spans="1:2" s="767" customFormat="1" hidden="1">
      <c r="A474" s="679"/>
      <c r="B474" s="679"/>
    </row>
    <row r="475" spans="1:2" s="767" customFormat="1" hidden="1">
      <c r="A475" s="679"/>
      <c r="B475" s="679"/>
    </row>
    <row r="476" spans="1:2" s="767" customFormat="1" hidden="1">
      <c r="A476" s="679"/>
      <c r="B476" s="679"/>
    </row>
    <row r="477" spans="1:2" s="767" customFormat="1" hidden="1">
      <c r="A477" s="679"/>
      <c r="B477" s="679"/>
    </row>
    <row r="478" spans="1:2" s="767" customFormat="1" hidden="1">
      <c r="A478" s="679"/>
      <c r="B478" s="679"/>
    </row>
    <row r="479" spans="1:2" s="767" customFormat="1" hidden="1">
      <c r="A479" s="679"/>
      <c r="B479" s="679"/>
    </row>
    <row r="480" spans="1:2" s="767" customFormat="1" hidden="1">
      <c r="A480" s="679"/>
      <c r="B480" s="679"/>
    </row>
    <row r="481" spans="1:2" s="767" customFormat="1" hidden="1">
      <c r="A481" s="679"/>
      <c r="B481" s="679"/>
    </row>
    <row r="482" spans="1:2" s="767" customFormat="1" hidden="1">
      <c r="A482" s="679"/>
      <c r="B482" s="679"/>
    </row>
    <row r="483" spans="1:2" s="767" customFormat="1" hidden="1">
      <c r="A483" s="679"/>
      <c r="B483" s="679"/>
    </row>
    <row r="484" spans="1:2" s="767" customFormat="1" hidden="1">
      <c r="A484" s="679"/>
      <c r="B484" s="679"/>
    </row>
    <row r="485" spans="1:2" s="767" customFormat="1" hidden="1">
      <c r="A485" s="679"/>
      <c r="B485" s="679"/>
    </row>
    <row r="486" spans="1:2" s="767" customFormat="1" hidden="1">
      <c r="A486" s="679"/>
      <c r="B486" s="679"/>
    </row>
    <row r="487" spans="1:2" s="767" customFormat="1" hidden="1">
      <c r="A487" s="679"/>
      <c r="B487" s="679"/>
    </row>
    <row r="488" spans="1:2" s="767" customFormat="1" hidden="1">
      <c r="A488" s="679"/>
      <c r="B488" s="679"/>
    </row>
    <row r="489" spans="1:2" s="767" customFormat="1" hidden="1">
      <c r="A489" s="679"/>
      <c r="B489" s="679"/>
    </row>
    <row r="490" spans="1:2" s="767" customFormat="1" hidden="1">
      <c r="A490" s="679"/>
      <c r="B490" s="679"/>
    </row>
    <row r="491" spans="1:2" s="767" customFormat="1" hidden="1">
      <c r="A491" s="679"/>
      <c r="B491" s="679"/>
    </row>
    <row r="492" spans="1:2" s="767" customFormat="1" hidden="1">
      <c r="A492" s="679"/>
      <c r="B492" s="679"/>
    </row>
    <row r="493" spans="1:2" s="767" customFormat="1" hidden="1">
      <c r="A493" s="679"/>
      <c r="B493" s="679"/>
    </row>
    <row r="494" spans="1:2" s="767" customFormat="1" hidden="1">
      <c r="A494" s="679"/>
      <c r="B494" s="679"/>
    </row>
    <row r="495" spans="1:2" s="767" customFormat="1" hidden="1">
      <c r="A495" s="679"/>
      <c r="B495" s="679"/>
    </row>
    <row r="496" spans="1:2" s="767" customFormat="1" hidden="1">
      <c r="A496" s="679"/>
      <c r="B496" s="679"/>
    </row>
    <row r="497" spans="1:2" s="767" customFormat="1" hidden="1">
      <c r="A497" s="679"/>
      <c r="B497" s="679"/>
    </row>
    <row r="498" spans="1:2" s="767" customFormat="1" hidden="1">
      <c r="A498" s="679"/>
      <c r="B498" s="679"/>
    </row>
    <row r="499" spans="1:2" s="767" customFormat="1" hidden="1">
      <c r="A499" s="679"/>
      <c r="B499" s="679"/>
    </row>
    <row r="500" spans="1:2" s="767" customFormat="1" hidden="1">
      <c r="A500" s="679"/>
      <c r="B500" s="679"/>
    </row>
    <row r="501" spans="1:2" s="767" customFormat="1" hidden="1">
      <c r="A501" s="679"/>
      <c r="B501" s="679"/>
    </row>
    <row r="502" spans="1:2" s="767" customFormat="1" hidden="1">
      <c r="A502" s="679"/>
      <c r="B502" s="679"/>
    </row>
    <row r="503" spans="1:2" s="767" customFormat="1" hidden="1">
      <c r="A503" s="679"/>
      <c r="B503" s="679"/>
    </row>
    <row r="504" spans="1:2" s="767" customFormat="1" hidden="1">
      <c r="A504" s="679"/>
      <c r="B504" s="679"/>
    </row>
    <row r="505" spans="1:2" s="767" customFormat="1" hidden="1">
      <c r="A505" s="679"/>
      <c r="B505" s="679"/>
    </row>
    <row r="506" spans="1:2" s="767" customFormat="1" hidden="1">
      <c r="A506" s="679"/>
      <c r="B506" s="679"/>
    </row>
    <row r="507" spans="1:2" s="767" customFormat="1" hidden="1">
      <c r="A507" s="679"/>
      <c r="B507" s="679"/>
    </row>
    <row r="508" spans="1:2" s="767" customFormat="1" hidden="1">
      <c r="A508" s="679"/>
      <c r="B508" s="679"/>
    </row>
    <row r="509" spans="1:2" s="767" customFormat="1" hidden="1">
      <c r="A509" s="679"/>
      <c r="B509" s="679"/>
    </row>
    <row r="510" spans="1:2" s="767" customFormat="1" hidden="1">
      <c r="A510" s="679"/>
      <c r="B510" s="679"/>
    </row>
    <row r="511" spans="1:2" s="767" customFormat="1" hidden="1">
      <c r="A511" s="679"/>
      <c r="B511" s="679"/>
    </row>
    <row r="512" spans="1:2" s="767" customFormat="1" hidden="1">
      <c r="A512" s="679"/>
      <c r="B512" s="679"/>
    </row>
    <row r="513" spans="1:2" s="767" customFormat="1" hidden="1">
      <c r="A513" s="679"/>
      <c r="B513" s="679"/>
    </row>
    <row r="514" spans="1:2" s="767" customFormat="1" hidden="1">
      <c r="A514" s="679"/>
      <c r="B514" s="679"/>
    </row>
    <row r="515" spans="1:2" s="767" customFormat="1" hidden="1">
      <c r="A515" s="679"/>
      <c r="B515" s="679"/>
    </row>
    <row r="516" spans="1:2" s="767" customFormat="1" hidden="1">
      <c r="A516" s="679"/>
      <c r="B516" s="679"/>
    </row>
    <row r="517" spans="1:2" s="767" customFormat="1" hidden="1">
      <c r="A517" s="679"/>
      <c r="B517" s="679"/>
    </row>
    <row r="518" spans="1:2" s="767" customFormat="1" hidden="1">
      <c r="A518" s="679"/>
      <c r="B518" s="679"/>
    </row>
    <row r="519" spans="1:2" s="767" customFormat="1" hidden="1">
      <c r="A519" s="679"/>
      <c r="B519" s="679"/>
    </row>
    <row r="520" spans="1:2" s="767" customFormat="1" hidden="1">
      <c r="A520" s="679"/>
      <c r="B520" s="679"/>
    </row>
    <row r="521" spans="1:2" s="767" customFormat="1" hidden="1">
      <c r="A521" s="679"/>
      <c r="B521" s="679"/>
    </row>
    <row r="522" spans="1:2" s="767" customFormat="1" hidden="1">
      <c r="A522" s="679"/>
      <c r="B522" s="679"/>
    </row>
    <row r="523" spans="1:2" s="767" customFormat="1" hidden="1">
      <c r="A523" s="679"/>
      <c r="B523" s="679"/>
    </row>
    <row r="524" spans="1:2" s="767" customFormat="1" hidden="1">
      <c r="A524" s="679"/>
      <c r="B524" s="679"/>
    </row>
    <row r="525" spans="1:2" s="767" customFormat="1" hidden="1">
      <c r="A525" s="679"/>
      <c r="B525" s="679"/>
    </row>
    <row r="526" spans="1:2" s="767" customFormat="1" hidden="1">
      <c r="A526" s="679"/>
      <c r="B526" s="679"/>
    </row>
    <row r="527" spans="1:2" s="767" customFormat="1" hidden="1">
      <c r="A527" s="679"/>
      <c r="B527" s="679"/>
    </row>
    <row r="528" spans="1:2" s="767" customFormat="1" hidden="1">
      <c r="A528" s="679"/>
      <c r="B528" s="679"/>
    </row>
    <row r="529" spans="1:2" s="767" customFormat="1" hidden="1">
      <c r="A529" s="679"/>
      <c r="B529" s="679"/>
    </row>
    <row r="530" spans="1:2" s="767" customFormat="1" hidden="1">
      <c r="A530" s="679"/>
      <c r="B530" s="679"/>
    </row>
    <row r="531" spans="1:2" s="767" customFormat="1" hidden="1">
      <c r="A531" s="679"/>
      <c r="B531" s="679"/>
    </row>
    <row r="532" spans="1:2" s="767" customFormat="1" hidden="1">
      <c r="A532" s="679"/>
      <c r="B532" s="679"/>
    </row>
    <row r="533" spans="1:2" s="767" customFormat="1" hidden="1">
      <c r="A533" s="679"/>
      <c r="B533" s="679"/>
    </row>
    <row r="534" spans="1:2" s="767" customFormat="1" hidden="1">
      <c r="A534" s="679"/>
      <c r="B534" s="679"/>
    </row>
    <row r="535" spans="1:2" s="767" customFormat="1" hidden="1">
      <c r="A535" s="679"/>
      <c r="B535" s="679"/>
    </row>
    <row r="536" spans="1:2" s="767" customFormat="1" hidden="1">
      <c r="A536" s="679"/>
      <c r="B536" s="679"/>
    </row>
    <row r="537" spans="1:2" s="767" customFormat="1" hidden="1">
      <c r="A537" s="679"/>
      <c r="B537" s="679"/>
    </row>
    <row r="538" spans="1:2" s="767" customFormat="1" hidden="1">
      <c r="A538" s="679"/>
      <c r="B538" s="679"/>
    </row>
    <row r="539" spans="1:2" s="767" customFormat="1" hidden="1">
      <c r="A539" s="679"/>
      <c r="B539" s="679"/>
    </row>
    <row r="540" spans="1:2" s="767" customFormat="1" hidden="1">
      <c r="A540" s="679"/>
      <c r="B540" s="679"/>
    </row>
    <row r="541" spans="1:2" s="767" customFormat="1" hidden="1">
      <c r="A541" s="679"/>
      <c r="B541" s="679"/>
    </row>
    <row r="542" spans="1:2" s="767" customFormat="1" hidden="1">
      <c r="A542" s="679"/>
      <c r="B542" s="679"/>
    </row>
    <row r="543" spans="1:2" s="767" customFormat="1" hidden="1">
      <c r="A543" s="679"/>
      <c r="B543" s="679"/>
    </row>
    <row r="544" spans="1:2" s="767" customFormat="1" hidden="1">
      <c r="A544" s="679"/>
      <c r="B544" s="679"/>
    </row>
    <row r="545" spans="1:2" s="767" customFormat="1" hidden="1">
      <c r="A545" s="679"/>
      <c r="B545" s="679"/>
    </row>
    <row r="546" spans="1:2" s="767" customFormat="1" hidden="1">
      <c r="A546" s="679"/>
      <c r="B546" s="679"/>
    </row>
    <row r="547" spans="1:2" s="767" customFormat="1" hidden="1">
      <c r="A547" s="679"/>
      <c r="B547" s="679"/>
    </row>
    <row r="548" spans="1:2" s="767" customFormat="1" hidden="1">
      <c r="A548" s="679"/>
      <c r="B548" s="679"/>
    </row>
    <row r="549" spans="1:2" s="767" customFormat="1" hidden="1">
      <c r="A549" s="679"/>
      <c r="B549" s="679"/>
    </row>
    <row r="550" spans="1:2" s="767" customFormat="1" hidden="1">
      <c r="A550" s="679"/>
      <c r="B550" s="679"/>
    </row>
    <row r="551" spans="1:2" s="767" customFormat="1" hidden="1">
      <c r="A551" s="679"/>
      <c r="B551" s="679"/>
    </row>
    <row r="552" spans="1:2" s="767" customFormat="1" hidden="1">
      <c r="A552" s="679"/>
      <c r="B552" s="679"/>
    </row>
    <row r="553" spans="1:2" s="767" customFormat="1" hidden="1">
      <c r="A553" s="679"/>
      <c r="B553" s="679"/>
    </row>
    <row r="554" spans="1:2" s="767" customFormat="1" hidden="1">
      <c r="A554" s="679"/>
      <c r="B554" s="679"/>
    </row>
    <row r="555" spans="1:2" s="767" customFormat="1" hidden="1">
      <c r="A555" s="679"/>
      <c r="B555" s="679"/>
    </row>
    <row r="556" spans="1:2" s="767" customFormat="1" hidden="1">
      <c r="A556" s="679"/>
      <c r="B556" s="679"/>
    </row>
    <row r="557" spans="1:2" s="767" customFormat="1" hidden="1">
      <c r="A557" s="679"/>
      <c r="B557" s="679"/>
    </row>
    <row r="558" spans="1:2" s="767" customFormat="1" hidden="1">
      <c r="A558" s="679"/>
      <c r="B558" s="679"/>
    </row>
    <row r="559" spans="1:2" s="767" customFormat="1" hidden="1">
      <c r="A559" s="679"/>
      <c r="B559" s="679"/>
    </row>
    <row r="560" spans="1:2" s="767" customFormat="1" hidden="1">
      <c r="A560" s="679"/>
      <c r="B560" s="679"/>
    </row>
    <row r="561" spans="1:21" s="767" customFormat="1" hidden="1">
      <c r="A561" s="679"/>
      <c r="B561" s="679"/>
    </row>
    <row r="562" spans="1:21" s="767" customFormat="1" hidden="1">
      <c r="A562" s="679"/>
      <c r="B562" s="679"/>
    </row>
    <row r="563" spans="1:21" s="767" customFormat="1" hidden="1">
      <c r="A563" s="679"/>
      <c r="B563" s="679"/>
    </row>
    <row r="564" spans="1:21" s="767" customFormat="1" hidden="1">
      <c r="A564" s="679"/>
      <c r="B564" s="679"/>
    </row>
    <row r="565" spans="1:21" s="767" customFormat="1" hidden="1">
      <c r="A565" s="679"/>
      <c r="B565" s="679"/>
    </row>
    <row r="566" spans="1:21" s="767" customFormat="1" hidden="1">
      <c r="A566" s="679"/>
      <c r="B566" s="679"/>
    </row>
    <row r="567" spans="1:21" s="767" customFormat="1" hidden="1">
      <c r="A567" s="679"/>
      <c r="B567" s="679"/>
    </row>
    <row r="568" spans="1:21" s="767" customFormat="1" hidden="1">
      <c r="A568" s="679"/>
      <c r="B568" s="679"/>
    </row>
    <row r="569" spans="1:21" hidden="1">
      <c r="C569" s="767"/>
      <c r="D569" s="767"/>
      <c r="E569" s="767"/>
      <c r="F569" s="767"/>
      <c r="G569" s="767"/>
      <c r="H569" s="767"/>
      <c r="I569" s="767"/>
      <c r="J569" s="767"/>
      <c r="K569" s="767"/>
      <c r="L569" s="767"/>
      <c r="M569" s="767"/>
      <c r="N569" s="767"/>
      <c r="O569" s="767"/>
      <c r="P569" s="767"/>
      <c r="Q569" s="767"/>
      <c r="R569" s="767"/>
      <c r="S569" s="767"/>
      <c r="T569" s="767"/>
      <c r="U569" s="767"/>
    </row>
  </sheetData>
  <protectedRanges>
    <protectedRange sqref="H52" name="Rango1"/>
  </protectedRanges>
  <mergeCells count="23">
    <mergeCell ref="F37:R37"/>
    <mergeCell ref="R32:U32"/>
    <mergeCell ref="M32:N33"/>
    <mergeCell ref="J32:K33"/>
    <mergeCell ref="F32:H33"/>
    <mergeCell ref="E30:O30"/>
    <mergeCell ref="P32:Q33"/>
    <mergeCell ref="S27:T27"/>
    <mergeCell ref="R31:U31"/>
    <mergeCell ref="R33:T33"/>
    <mergeCell ref="F9:O9"/>
    <mergeCell ref="F8:O8"/>
    <mergeCell ref="D3:O4"/>
    <mergeCell ref="S28:T28"/>
    <mergeCell ref="D20:O24"/>
    <mergeCell ref="F10:O10"/>
    <mergeCell ref="D18:O18"/>
    <mergeCell ref="D6:O6"/>
    <mergeCell ref="F14:O14"/>
    <mergeCell ref="F13:O13"/>
    <mergeCell ref="F12:O12"/>
    <mergeCell ref="F11:O11"/>
    <mergeCell ref="F15:O15"/>
  </mergeCells>
  <phoneticPr fontId="24" type="noConversion"/>
  <hyperlinks>
    <hyperlink ref="F10" location="'2_Combustibles fósiles'!A1" display="HC Alcance 1: Combustibles fósiles" xr:uid="{00000000-0004-0000-0000-000000000000}"/>
    <hyperlink ref="F12" location="'6_Resultados'!A1" display="Informe final_Resultados" xr:uid="{00000000-0004-0000-0000-000001000000}"/>
    <hyperlink ref="F9" location="'1_Datos generales organización'!A1" display="Datos generales de la organización" xr:uid="{00000000-0004-0000-0000-000002000000}"/>
    <hyperlink ref="F14" location="'6_Resultados'!A1" display="Informe final_Resultados" xr:uid="{00000000-0004-0000-0000-000003000000}"/>
    <hyperlink ref="F11" location="'2_Combustibles fósiles'!A1" display="HC Alcance 1: Combustibles fósiles" xr:uid="{00000000-0004-0000-0000-000004000000}"/>
    <hyperlink ref="A3" location="'1. Contenido e instrucciones'!A1" display="1. Contenidos e instrucciones" xr:uid="{00000000-0004-0000-0000-000005000000}"/>
    <hyperlink ref="A4" location="'2. Datos generales proyecto'!A1" display="2. Datos generales del proyecto" xr:uid="{00000000-0004-0000-0000-000006000000}"/>
    <hyperlink ref="A5" location="'3. Biomasa forestal futura'!A1" display="3. Biomasa forestal futura" xr:uid="{00000000-0004-0000-0000-000007000000}"/>
    <hyperlink ref="A6" location="'4. Absorciones-Suelo'!A1" display="4. Cálculo de absorciones. Suelo" xr:uid="{00000000-0004-0000-0000-000008000000}"/>
    <hyperlink ref="A7" location="'5. Resultados CO2'!A1" display="5. Resultados CO2" xr:uid="{00000000-0004-0000-0000-000009000000}"/>
    <hyperlink ref="A8" location="'6.Registro-MITECO-Ihobe'!A1" display="6. Resumen y registro" xr:uid="{00000000-0004-0000-0000-00000A000000}"/>
    <hyperlink ref="A9" location="'7. Anexo-Factores de absorción'!A1" display="7. Anexo. Factores de absorción" xr:uid="{00000000-0004-0000-0000-00000B000000}"/>
    <hyperlink ref="F8" location="'1_Datos generales organización'!A1" display="Datos generales de la organización" xr:uid="{00000000-0004-0000-0000-00000C000000}"/>
    <hyperlink ref="F37:R37" r:id="rId1" display="&quot;Calculadora de absorciones ex ante de CO2 de las especies forestales arbóreas españolas&quot;" xr:uid="{00000000-0004-0000-0000-00000D000000}"/>
    <hyperlink ref="F8:O8" location="'1. Contenido e instrucciones'!A1" display="Contenidos e instrucciones" xr:uid="{8D14A931-580C-45BD-A8E1-E6264FDDB3EA}"/>
    <hyperlink ref="F9:O9" location="'2. Datos generales proyecto'!A1" display="Datos generales del proyecto" xr:uid="{E6FB44D4-AA0B-495D-BFF4-0E0DEA032CE8}"/>
    <hyperlink ref="F10:O10" location="'3. Biomasa forestal futura'!A1" display="Cálculo de absorciones - Biomasa forestal futura aérea" xr:uid="{977E9CDF-7E92-488A-9E67-D0F609C85314}"/>
    <hyperlink ref="F11:O11" location="'4. Absorciones-Suelo'!A1" display="Cálculo de absorciones - Suelo" xr:uid="{9297F609-FA23-4D0B-886C-ED54409F1541}"/>
    <hyperlink ref="F12:O12" location="'5. Resultados CO2'!A1" display="Resultados CO2 - Absorciones futuras disponibles para compensar ex ante" xr:uid="{A67BCF84-F7E6-4546-B7EA-7A62B4C52D99}"/>
    <hyperlink ref="F13:O13" location="'6.Registro-MITECO-Ihobe'!A1" display="Resumen de absorciones susceptibles de inscripción en iniciativas de compensación de emisiones" xr:uid="{01EAA972-375B-401F-85C4-AFE259633651}"/>
    <hyperlink ref="F14:O14" location="'7. Anexo-Factores de absorción'!A1" display="ANEXO - Factores de absorción por especie forestal" xr:uid="{BB4B2E46-B461-4393-86EE-F609489D778C}"/>
    <hyperlink ref="A10" location="'8.Cartografía de apoyo'!A1" display="8. Cartografía de apoyo" xr:uid="{7895CD6F-93D6-4E00-913B-8400E8637A31}"/>
    <hyperlink ref="F15:O15" location="'8.Cartografía de apoyo'!A1" display="Cartografía de apoyo" xr:uid="{4D96AD60-1C8D-4281-B6B4-875F207BBDBB}"/>
  </hyperlinks>
  <pageMargins left="0.7" right="0.7" top="0.75" bottom="0.75" header="0.3" footer="0.3"/>
  <pageSetup paperSize="9" orientation="portrait"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Hide_Columns_Toggle">
                <anchor moveWithCells="1" sizeWithCells="1">
                  <from>
                    <xdr:col>3</xdr:col>
                    <xdr:colOff>285750</xdr:colOff>
                    <xdr:row>30</xdr:row>
                    <xdr:rowOff>247650</xdr:rowOff>
                  </from>
                  <to>
                    <xdr:col>5</xdr:col>
                    <xdr:colOff>200025</xdr:colOff>
                    <xdr:row>32</xdr:row>
                    <xdr:rowOff>276225</xdr:rowOff>
                  </to>
                </anchor>
              </controlPr>
            </control>
          </mc:Choice>
        </mc:AlternateContent>
        <mc:AlternateContent xmlns:mc="http://schemas.openxmlformats.org/markup-compatibility/2006">
          <mc:Choice Requires="x14">
            <control shapeId="1027" r:id="rId6" name="Button 3">
              <controlPr defaultSize="0" print="0" autoFill="0" autoPict="0" macro="[0]!PantallaNormal">
                <anchor moveWithCells="1" sizeWithCells="1">
                  <from>
                    <xdr:col>11</xdr:col>
                    <xdr:colOff>85725</xdr:colOff>
                    <xdr:row>30</xdr:row>
                    <xdr:rowOff>247650</xdr:rowOff>
                  </from>
                  <to>
                    <xdr:col>11</xdr:col>
                    <xdr:colOff>657225</xdr:colOff>
                    <xdr:row>32</xdr:row>
                    <xdr:rowOff>276225</xdr:rowOff>
                  </to>
                </anchor>
              </controlPr>
            </control>
          </mc:Choice>
        </mc:AlternateContent>
        <mc:AlternateContent xmlns:mc="http://schemas.openxmlformats.org/markup-compatibility/2006">
          <mc:Choice Requires="x14">
            <control shapeId="1028" r:id="rId7" name="Button 4">
              <controlPr defaultSize="0" print="0" autoFill="0" autoPict="0" macro="[0]!PantallaCompleta.PantallaCompleta">
                <anchor moveWithCells="1" sizeWithCells="1">
                  <from>
                    <xdr:col>7</xdr:col>
                    <xdr:colOff>552450</xdr:colOff>
                    <xdr:row>30</xdr:row>
                    <xdr:rowOff>247650</xdr:rowOff>
                  </from>
                  <to>
                    <xdr:col>8</xdr:col>
                    <xdr:colOff>561975</xdr:colOff>
                    <xdr:row>32</xdr:row>
                    <xdr:rowOff>276225</xdr:rowOff>
                  </to>
                </anchor>
              </controlPr>
            </control>
          </mc:Choice>
        </mc:AlternateContent>
        <mc:AlternateContent xmlns:mc="http://schemas.openxmlformats.org/markup-compatibility/2006">
          <mc:Choice Requires="x14">
            <control shapeId="1029" r:id="rId8" name="Button 5">
              <controlPr defaultSize="0" print="0" autoFill="0" autoPict="0">
                <anchor moveWithCells="1" sizeWithCells="1">
                  <from>
                    <xdr:col>14</xdr:col>
                    <xdr:colOff>47625</xdr:colOff>
                    <xdr:row>30</xdr:row>
                    <xdr:rowOff>247650</xdr:rowOff>
                  </from>
                  <to>
                    <xdr:col>15</xdr:col>
                    <xdr:colOff>76200</xdr:colOff>
                    <xdr:row>32</xdr:row>
                    <xdr:rowOff>276225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3">
    <tabColor rgb="FF339966"/>
  </sheetPr>
  <dimension ref="A1:BS568"/>
  <sheetViews>
    <sheetView showGridLines="0" showRowColHeaders="0" topLeftCell="A13" zoomScale="75" zoomScaleNormal="75" workbookViewId="0">
      <selection activeCell="L18" sqref="L18"/>
    </sheetView>
  </sheetViews>
  <sheetFormatPr baseColWidth="10" defaultColWidth="0" defaultRowHeight="18" zeroHeight="1"/>
  <cols>
    <col min="1" max="1" width="35.7109375" style="546" customWidth="1"/>
    <col min="2" max="2" width="7.7109375" style="546" customWidth="1"/>
    <col min="3" max="3" width="10.7109375" style="573" customWidth="1"/>
    <col min="4" max="4" width="26.7109375" style="573" customWidth="1"/>
    <col min="5" max="5" width="13.42578125" style="573" customWidth="1"/>
    <col min="6" max="6" width="11.42578125" style="573" customWidth="1"/>
    <col min="7" max="7" width="12.85546875" style="573" customWidth="1"/>
    <col min="8" max="8" width="15.42578125" style="573" customWidth="1"/>
    <col min="9" max="9" width="19" style="573" customWidth="1"/>
    <col min="10" max="10" width="17" style="573" customWidth="1"/>
    <col min="11" max="11" width="12.7109375" style="573" customWidth="1"/>
    <col min="12" max="12" width="16.140625" style="573" customWidth="1"/>
    <col min="13" max="13" width="14.7109375" style="573" customWidth="1"/>
    <col min="14" max="14" width="15.7109375" style="573" customWidth="1"/>
    <col min="15" max="15" width="14.42578125" style="573" customWidth="1"/>
    <col min="16" max="17" width="10.28515625" style="573" customWidth="1"/>
    <col min="18" max="19" width="9.7109375" style="573" customWidth="1"/>
    <col min="20" max="23" width="7.7109375" style="573" customWidth="1"/>
    <col min="24" max="27" width="11.42578125" style="551" hidden="1" customWidth="1"/>
    <col min="28" max="32" width="0" style="551" hidden="1" customWidth="1"/>
    <col min="33" max="71" width="0" style="550" hidden="1" customWidth="1"/>
    <col min="72" max="16384" width="11.42578125" style="551" hidden="1"/>
  </cols>
  <sheetData>
    <row r="1" spans="1:32" ht="18" customHeight="1" thickBot="1">
      <c r="A1" s="537" t="s">
        <v>677</v>
      </c>
      <c r="B1" s="530"/>
      <c r="C1" s="547"/>
      <c r="D1" s="547"/>
      <c r="E1" s="547"/>
      <c r="F1" s="547"/>
      <c r="G1" s="547"/>
      <c r="H1" s="547"/>
      <c r="I1" s="547"/>
      <c r="J1" s="547"/>
      <c r="K1" s="547"/>
      <c r="L1" s="547"/>
      <c r="M1" s="547"/>
      <c r="N1" s="547"/>
      <c r="O1" s="547"/>
      <c r="P1" s="547"/>
      <c r="Q1" s="547"/>
      <c r="R1" s="547"/>
      <c r="S1" s="547"/>
      <c r="T1" s="547"/>
      <c r="U1" s="548"/>
      <c r="V1" s="548"/>
      <c r="W1" s="548"/>
      <c r="X1" s="548"/>
      <c r="Y1" s="548"/>
      <c r="Z1" s="548"/>
      <c r="AA1" s="548"/>
      <c r="AB1" s="549"/>
      <c r="AC1" s="549"/>
      <c r="AD1" s="549"/>
      <c r="AE1" s="549"/>
      <c r="AF1" s="549"/>
    </row>
    <row r="2" spans="1:32" ht="18" customHeight="1">
      <c r="A2" s="789" t="s">
        <v>678</v>
      </c>
      <c r="B2" s="548"/>
      <c r="C2" s="552"/>
      <c r="D2" s="553"/>
      <c r="E2" s="553"/>
      <c r="F2" s="553"/>
      <c r="G2" s="553"/>
      <c r="H2" s="553"/>
      <c r="I2" s="553"/>
      <c r="J2" s="553"/>
      <c r="K2" s="553"/>
      <c r="L2" s="553"/>
      <c r="M2" s="553"/>
      <c r="N2" s="553"/>
      <c r="O2" s="553"/>
      <c r="P2" s="553"/>
      <c r="Q2" s="553"/>
      <c r="R2" s="553"/>
      <c r="S2" s="553"/>
      <c r="T2" s="554"/>
      <c r="U2" s="548"/>
      <c r="V2" s="548"/>
      <c r="W2" s="548"/>
      <c r="X2" s="548"/>
      <c r="Y2" s="548"/>
      <c r="Z2" s="548"/>
      <c r="AA2" s="548"/>
      <c r="AB2" s="549"/>
      <c r="AC2" s="549"/>
      <c r="AD2" s="549"/>
      <c r="AE2" s="549"/>
      <c r="AF2" s="549"/>
    </row>
    <row r="3" spans="1:32" ht="24.95" customHeight="1">
      <c r="A3" s="788" t="s">
        <v>679</v>
      </c>
      <c r="B3" s="548"/>
      <c r="C3" s="555"/>
      <c r="D3" s="866" t="s">
        <v>874</v>
      </c>
      <c r="E3" s="866"/>
      <c r="F3" s="866"/>
      <c r="G3" s="866"/>
      <c r="H3" s="866"/>
      <c r="I3" s="866"/>
      <c r="J3" s="866"/>
      <c r="K3" s="866"/>
      <c r="L3" s="866"/>
      <c r="M3" s="866"/>
      <c r="N3" s="866"/>
      <c r="O3" s="866"/>
      <c r="P3" s="866"/>
      <c r="Q3" s="866"/>
      <c r="R3" s="866"/>
      <c r="S3" s="866"/>
      <c r="T3" s="532"/>
      <c r="U3" s="548"/>
      <c r="V3" s="548"/>
      <c r="W3" s="548"/>
      <c r="X3" s="548"/>
      <c r="Y3" s="548"/>
      <c r="Z3" s="548"/>
      <c r="AA3" s="548"/>
      <c r="AB3" s="549"/>
      <c r="AC3" s="549"/>
      <c r="AD3" s="549"/>
      <c r="AE3" s="549"/>
      <c r="AF3" s="549"/>
    </row>
    <row r="4" spans="1:32" ht="24.95" customHeight="1">
      <c r="A4" s="775" t="s">
        <v>687</v>
      </c>
      <c r="B4" s="548"/>
      <c r="C4" s="555"/>
      <c r="D4" s="866"/>
      <c r="E4" s="866"/>
      <c r="F4" s="866"/>
      <c r="G4" s="866"/>
      <c r="H4" s="866"/>
      <c r="I4" s="866"/>
      <c r="J4" s="866"/>
      <c r="K4" s="866"/>
      <c r="L4" s="866"/>
      <c r="M4" s="866"/>
      <c r="N4" s="866"/>
      <c r="O4" s="866"/>
      <c r="P4" s="866"/>
      <c r="Q4" s="866"/>
      <c r="R4" s="866"/>
      <c r="S4" s="866"/>
      <c r="T4" s="532"/>
      <c r="U4" s="548"/>
      <c r="V4" s="548"/>
      <c r="W4" s="548"/>
      <c r="X4" s="548"/>
      <c r="Y4" s="548"/>
      <c r="Z4" s="548"/>
      <c r="AA4" s="548"/>
      <c r="AB4" s="549"/>
      <c r="AC4" s="549"/>
      <c r="AD4" s="549"/>
      <c r="AE4" s="549"/>
      <c r="AF4" s="549"/>
    </row>
    <row r="5" spans="1:32" ht="20.100000000000001" customHeight="1" thickBot="1">
      <c r="A5" s="775" t="s">
        <v>688</v>
      </c>
      <c r="B5" s="548"/>
      <c r="C5" s="555"/>
      <c r="D5" s="548"/>
      <c r="E5" s="548"/>
      <c r="F5" s="548"/>
      <c r="G5" s="548"/>
      <c r="H5" s="548"/>
      <c r="I5" s="548"/>
      <c r="J5" s="548"/>
      <c r="K5" s="548"/>
      <c r="L5" s="548"/>
      <c r="M5" s="548"/>
      <c r="N5" s="548"/>
      <c r="O5" s="548"/>
      <c r="P5" s="548"/>
      <c r="Q5" s="548"/>
      <c r="R5" s="548"/>
      <c r="S5" s="548"/>
      <c r="T5" s="556"/>
      <c r="U5" s="548"/>
      <c r="V5" s="548"/>
      <c r="W5" s="548"/>
      <c r="X5" s="548"/>
      <c r="Y5" s="548"/>
      <c r="Z5" s="548"/>
      <c r="AA5" s="548"/>
      <c r="AB5" s="549"/>
      <c r="AC5" s="549"/>
      <c r="AD5" s="549"/>
      <c r="AE5" s="549"/>
      <c r="AF5" s="549"/>
    </row>
    <row r="6" spans="1:32" ht="30" customHeight="1" thickTop="1" thickBot="1">
      <c r="A6" s="775" t="s">
        <v>738</v>
      </c>
      <c r="B6" s="548"/>
      <c r="C6" s="555"/>
      <c r="D6" s="856" t="s">
        <v>92</v>
      </c>
      <c r="E6" s="887"/>
      <c r="F6" s="887"/>
      <c r="G6" s="857"/>
      <c r="H6" s="585"/>
      <c r="I6" s="536"/>
      <c r="J6" s="536"/>
      <c r="K6" s="536"/>
      <c r="L6" s="536"/>
      <c r="M6" s="585"/>
      <c r="N6" s="585"/>
      <c r="O6" s="548"/>
      <c r="P6" s="548"/>
      <c r="Q6" s="548"/>
      <c r="R6" s="548"/>
      <c r="S6" s="609">
        <f>SUM(H8,L8,T8,H10,L10,N12,H12,T12,I16,M16,M20,J27,H25,E25)</f>
        <v>100</v>
      </c>
      <c r="T6" s="556"/>
      <c r="U6" s="548"/>
      <c r="V6" s="548"/>
      <c r="W6" s="548"/>
      <c r="X6" s="548"/>
      <c r="Y6" s="548"/>
      <c r="Z6" s="548"/>
      <c r="AA6" s="548"/>
      <c r="AB6" s="549"/>
      <c r="AC6" s="549"/>
      <c r="AD6" s="549"/>
      <c r="AE6" s="549"/>
      <c r="AF6" s="549"/>
    </row>
    <row r="7" spans="1:32" ht="20.100000000000001" customHeight="1" thickTop="1" thickBot="1">
      <c r="A7" s="775" t="s">
        <v>872</v>
      </c>
      <c r="B7" s="548"/>
      <c r="C7" s="555"/>
      <c r="D7" s="585"/>
      <c r="E7" s="585"/>
      <c r="F7" s="585"/>
      <c r="G7" s="585"/>
      <c r="H7" s="585"/>
      <c r="I7" s="585"/>
      <c r="J7" s="585"/>
      <c r="K7" s="585"/>
      <c r="L7" s="585"/>
      <c r="M7" s="585"/>
      <c r="N7" s="585"/>
      <c r="O7" s="548"/>
      <c r="P7" s="548"/>
      <c r="Q7" s="548"/>
      <c r="R7" s="548"/>
      <c r="S7" s="548"/>
      <c r="T7" s="556"/>
      <c r="U7" s="548"/>
      <c r="V7" s="548"/>
      <c r="W7" s="548"/>
      <c r="X7" s="548"/>
      <c r="Y7" s="548"/>
      <c r="Z7" s="548"/>
      <c r="AA7" s="548"/>
      <c r="AB7" s="549"/>
      <c r="AC7" s="549"/>
      <c r="AD7" s="549"/>
      <c r="AE7" s="549"/>
      <c r="AF7" s="549"/>
    </row>
    <row r="8" spans="1:32" ht="21" customHeight="1" thickTop="1" thickBot="1">
      <c r="A8" s="775" t="s">
        <v>817</v>
      </c>
      <c r="B8" s="548"/>
      <c r="C8" s="555"/>
      <c r="D8" s="315" t="s">
        <v>97</v>
      </c>
      <c r="E8" s="828" t="s">
        <v>875</v>
      </c>
      <c r="F8" s="876"/>
      <c r="G8" s="829"/>
      <c r="H8" s="607">
        <f>IF(ISTEXT(E8),3)</f>
        <v>3</v>
      </c>
      <c r="I8" s="333" t="s">
        <v>126</v>
      </c>
      <c r="J8" s="828" t="s">
        <v>876</v>
      </c>
      <c r="K8" s="829"/>
      <c r="L8" s="607">
        <f>IF(ISTEXT(J8),3)</f>
        <v>3</v>
      </c>
      <c r="M8" s="856" t="s">
        <v>158</v>
      </c>
      <c r="N8" s="857"/>
      <c r="O8" s="828" t="s">
        <v>875</v>
      </c>
      <c r="P8" s="876"/>
      <c r="Q8" s="876"/>
      <c r="R8" s="876"/>
      <c r="S8" s="829"/>
      <c r="T8" s="615">
        <f>IF(ISTEXT(O8),3)</f>
        <v>3</v>
      </c>
      <c r="U8" s="548"/>
      <c r="V8" s="548"/>
      <c r="W8" s="548"/>
      <c r="X8" s="548"/>
      <c r="Y8" s="548"/>
      <c r="Z8" s="548"/>
      <c r="AA8" s="548"/>
      <c r="AB8" s="549"/>
      <c r="AC8" s="549"/>
      <c r="AD8" s="549"/>
      <c r="AE8" s="549"/>
      <c r="AF8" s="549"/>
    </row>
    <row r="9" spans="1:32" ht="19.5" customHeight="1" thickTop="1" thickBot="1">
      <c r="A9" s="776" t="s">
        <v>751</v>
      </c>
      <c r="B9" s="548"/>
      <c r="C9" s="555"/>
      <c r="D9" s="585"/>
      <c r="E9" s="585"/>
      <c r="F9" s="585"/>
      <c r="G9" s="585"/>
      <c r="H9" s="607"/>
      <c r="I9" s="585"/>
      <c r="J9" s="585"/>
      <c r="K9" s="585"/>
      <c r="L9" s="607"/>
      <c r="M9" s="585"/>
      <c r="N9" s="585"/>
      <c r="O9" s="548"/>
      <c r="P9" s="548"/>
      <c r="Q9" s="548"/>
      <c r="R9" s="548"/>
      <c r="S9" s="548"/>
      <c r="T9" s="608"/>
      <c r="U9" s="548"/>
      <c r="V9" s="548"/>
      <c r="W9" s="548"/>
      <c r="X9" s="548"/>
      <c r="Y9" s="548"/>
      <c r="Z9" s="548"/>
      <c r="AA9" s="548"/>
      <c r="AB9" s="549"/>
      <c r="AC9" s="549"/>
      <c r="AD9" s="549"/>
      <c r="AE9" s="549"/>
      <c r="AF9" s="549"/>
    </row>
    <row r="10" spans="1:32" ht="21" customHeight="1" thickTop="1" thickBot="1">
      <c r="A10" s="776" t="s">
        <v>835</v>
      </c>
      <c r="B10" s="548"/>
      <c r="C10" s="555"/>
      <c r="D10" s="333" t="s">
        <v>502</v>
      </c>
      <c r="E10" s="853" t="s">
        <v>413</v>
      </c>
      <c r="F10" s="854"/>
      <c r="G10" s="855"/>
      <c r="H10" s="607">
        <f>IF(ISTEXT(E10),10)</f>
        <v>10</v>
      </c>
      <c r="I10" s="333" t="s">
        <v>98</v>
      </c>
      <c r="J10" s="851" t="str">
        <f>IFERROR(VLOOKUP(E10,'Municipio-Clima'!B3:C253,2,0),"")</f>
        <v>BIZKAIA</v>
      </c>
      <c r="K10" s="852"/>
      <c r="L10" s="607"/>
      <c r="M10" s="585"/>
      <c r="N10" s="585"/>
      <c r="O10" s="585"/>
      <c r="P10" s="585"/>
      <c r="Q10" s="585"/>
      <c r="R10" s="585"/>
      <c r="S10" s="585"/>
      <c r="T10" s="608"/>
      <c r="U10" s="548"/>
      <c r="V10" s="548"/>
      <c r="W10" s="548"/>
      <c r="X10" s="548"/>
      <c r="Y10" s="548"/>
      <c r="Z10" s="548"/>
      <c r="AA10" s="548"/>
      <c r="AB10" s="549"/>
      <c r="AC10" s="549"/>
      <c r="AD10" s="549"/>
      <c r="AE10" s="549"/>
      <c r="AF10" s="549"/>
    </row>
    <row r="11" spans="1:32" ht="18" customHeight="1" thickTop="1" thickBot="1">
      <c r="A11" s="538"/>
      <c r="B11" s="548"/>
      <c r="C11" s="555"/>
      <c r="D11" s="585"/>
      <c r="E11" s="585"/>
      <c r="F11" s="585"/>
      <c r="G11" s="585"/>
      <c r="H11" s="607"/>
      <c r="I11" s="585"/>
      <c r="J11" s="585"/>
      <c r="K11" s="585"/>
      <c r="L11" s="585"/>
      <c r="M11" s="585"/>
      <c r="N11" s="585"/>
      <c r="O11" s="548"/>
      <c r="P11" s="548"/>
      <c r="Q11" s="548"/>
      <c r="R11" s="548"/>
      <c r="S11" s="548"/>
      <c r="T11" s="608"/>
      <c r="U11" s="548"/>
      <c r="V11" s="548"/>
      <c r="W11" s="548"/>
      <c r="X11" s="548"/>
      <c r="Y11" s="548"/>
      <c r="Z11" s="548"/>
      <c r="AA11" s="548"/>
      <c r="AB11" s="549"/>
      <c r="AC11" s="549"/>
      <c r="AD11" s="549"/>
      <c r="AE11" s="549"/>
      <c r="AF11" s="549"/>
    </row>
    <row r="12" spans="1:32" ht="38.1" customHeight="1" thickTop="1" thickBot="1">
      <c r="A12" s="538"/>
      <c r="B12" s="548"/>
      <c r="C12" s="555"/>
      <c r="D12" s="333" t="s">
        <v>160</v>
      </c>
      <c r="E12" s="862" t="str">
        <f>IFERROR(VLOOKUP(E10,'Municipio-Clima'!B3:H253,7,0),"")</f>
        <v>Templada cálida, húmeda</v>
      </c>
      <c r="F12" s="863"/>
      <c r="G12" s="864"/>
      <c r="H12" s="607">
        <f>IF(E12="",0,IF(ISTEXT(E12),3))</f>
        <v>3</v>
      </c>
      <c r="I12" s="856" t="s">
        <v>161</v>
      </c>
      <c r="J12" s="857"/>
      <c r="K12" s="853" t="s">
        <v>798</v>
      </c>
      <c r="L12" s="854"/>
      <c r="M12" s="855"/>
      <c r="N12" s="877">
        <f>IF(ISTEXT(K12),10)</f>
        <v>10</v>
      </c>
      <c r="O12" s="878"/>
      <c r="P12" s="881" t="s">
        <v>749</v>
      </c>
      <c r="Q12" s="882"/>
      <c r="R12" s="514">
        <v>50</v>
      </c>
      <c r="S12" s="557" t="s">
        <v>123</v>
      </c>
      <c r="T12" s="615">
        <f>IF(R12&gt;0,10)</f>
        <v>10</v>
      </c>
      <c r="U12" s="548"/>
      <c r="V12" s="548"/>
      <c r="W12" s="548"/>
      <c r="X12" s="548"/>
      <c r="Y12" s="548"/>
      <c r="Z12" s="548"/>
      <c r="AA12" s="548"/>
      <c r="AB12" s="549"/>
      <c r="AC12" s="549"/>
      <c r="AD12" s="549"/>
      <c r="AE12" s="549"/>
      <c r="AF12" s="549"/>
    </row>
    <row r="13" spans="1:32" ht="17.100000000000001" customHeight="1" thickTop="1" thickBot="1">
      <c r="A13" s="539"/>
      <c r="B13" s="533"/>
      <c r="C13" s="555"/>
      <c r="D13" s="585"/>
      <c r="E13" s="585"/>
      <c r="F13" s="585"/>
      <c r="G13" s="585"/>
      <c r="H13" s="585"/>
      <c r="I13" s="585"/>
      <c r="J13" s="585"/>
      <c r="K13" s="585"/>
      <c r="L13" s="585"/>
      <c r="M13" s="585"/>
      <c r="N13" s="585"/>
      <c r="O13" s="548"/>
      <c r="P13" s="548"/>
      <c r="Q13" s="548"/>
      <c r="R13" s="548"/>
      <c r="S13" s="548"/>
      <c r="T13" s="556"/>
      <c r="U13" s="548"/>
      <c r="V13" s="548"/>
      <c r="W13" s="548"/>
      <c r="X13" s="548"/>
      <c r="Y13" s="548"/>
      <c r="Z13" s="548"/>
      <c r="AA13" s="548"/>
      <c r="AB13" s="549"/>
      <c r="AC13" s="549"/>
      <c r="AD13" s="549"/>
      <c r="AE13" s="549"/>
      <c r="AF13" s="549"/>
    </row>
    <row r="14" spans="1:32" ht="39" thickTop="1" thickBot="1">
      <c r="A14" s="540"/>
      <c r="B14" s="536"/>
      <c r="C14" s="555"/>
      <c r="D14" s="333" t="s">
        <v>572</v>
      </c>
      <c r="E14" s="558"/>
      <c r="F14" s="861" t="s">
        <v>520</v>
      </c>
      <c r="G14" s="861"/>
      <c r="H14" s="861"/>
      <c r="I14" s="558"/>
      <c r="J14" s="861" t="s">
        <v>521</v>
      </c>
      <c r="K14" s="861"/>
      <c r="L14" s="861"/>
      <c r="M14" s="585"/>
      <c r="N14" s="585"/>
      <c r="O14" s="548"/>
      <c r="P14" s="883"/>
      <c r="Q14" s="883"/>
      <c r="R14" s="883"/>
      <c r="S14" s="883"/>
      <c r="T14" s="884"/>
      <c r="U14" s="548"/>
      <c r="V14" s="548"/>
      <c r="W14" s="548"/>
      <c r="X14" s="548"/>
      <c r="Y14" s="548"/>
      <c r="Z14" s="548"/>
      <c r="AA14" s="548"/>
      <c r="AB14" s="549"/>
      <c r="AC14" s="549"/>
      <c r="AD14" s="549"/>
      <c r="AE14" s="549"/>
      <c r="AF14" s="549"/>
    </row>
    <row r="15" spans="1:32" ht="18" customHeight="1" thickTop="1" thickBot="1">
      <c r="A15" s="540"/>
      <c r="B15" s="536"/>
      <c r="C15" s="555"/>
      <c r="D15" s="585"/>
      <c r="E15" s="558"/>
      <c r="F15" s="559"/>
      <c r="G15" s="559"/>
      <c r="H15" s="559"/>
      <c r="I15" s="558"/>
      <c r="J15" s="560"/>
      <c r="K15" s="561"/>
      <c r="L15" s="558"/>
      <c r="M15" s="585"/>
      <c r="N15" s="865"/>
      <c r="O15" s="865"/>
      <c r="P15" s="562"/>
      <c r="Q15" s="562"/>
      <c r="R15" s="548"/>
      <c r="S15" s="548"/>
      <c r="T15" s="563"/>
      <c r="U15" s="548"/>
      <c r="V15" s="548"/>
      <c r="W15" s="548"/>
      <c r="X15" s="548"/>
      <c r="Y15" s="548"/>
      <c r="Z15" s="548"/>
      <c r="AA15" s="548"/>
      <c r="AB15" s="549"/>
      <c r="AC15" s="549"/>
      <c r="AD15" s="549"/>
      <c r="AE15" s="549"/>
      <c r="AF15" s="549"/>
    </row>
    <row r="16" spans="1:32" ht="22.5" thickTop="1" thickBot="1">
      <c r="A16" s="540"/>
      <c r="B16" s="536"/>
      <c r="C16" s="555"/>
      <c r="D16" s="333" t="s">
        <v>175</v>
      </c>
      <c r="E16" s="585"/>
      <c r="F16" s="858" t="s">
        <v>533</v>
      </c>
      <c r="G16" s="859"/>
      <c r="H16" s="860"/>
      <c r="I16" s="607">
        <f>IF(ISTEXT(F16),11)</f>
        <v>11</v>
      </c>
      <c r="J16" s="858" t="s">
        <v>533</v>
      </c>
      <c r="K16" s="859"/>
      <c r="L16" s="860"/>
      <c r="M16" s="607">
        <f>IF(ISTEXT(J16),11)</f>
        <v>11</v>
      </c>
      <c r="N16" s="865"/>
      <c r="O16" s="865"/>
      <c r="P16" s="585"/>
      <c r="Q16" s="586"/>
      <c r="R16" s="548"/>
      <c r="S16" s="548"/>
      <c r="T16" s="563"/>
      <c r="U16" s="548"/>
      <c r="V16" s="548"/>
      <c r="W16" s="548"/>
      <c r="X16" s="548"/>
      <c r="Y16" s="548"/>
      <c r="Z16" s="548"/>
      <c r="AA16" s="548"/>
      <c r="AB16" s="549"/>
      <c r="AC16" s="549"/>
      <c r="AD16" s="549"/>
      <c r="AE16" s="549"/>
      <c r="AF16" s="549"/>
    </row>
    <row r="17" spans="1:32" ht="18" customHeight="1" thickTop="1" thickBot="1">
      <c r="A17" s="540"/>
      <c r="B17" s="536"/>
      <c r="C17" s="555"/>
      <c r="D17" s="564"/>
      <c r="E17" s="564"/>
      <c r="F17" s="585"/>
      <c r="G17" s="585"/>
      <c r="H17" s="585"/>
      <c r="I17" s="585"/>
      <c r="J17" s="585"/>
      <c r="K17" s="585"/>
      <c r="L17" s="585"/>
      <c r="M17" s="607"/>
      <c r="N17" s="830"/>
      <c r="O17" s="830"/>
      <c r="P17" s="585"/>
      <c r="Q17" s="586"/>
      <c r="R17" s="548"/>
      <c r="S17" s="548"/>
      <c r="T17" s="563"/>
      <c r="U17" s="548"/>
      <c r="V17" s="548"/>
      <c r="W17" s="548"/>
      <c r="X17" s="548"/>
      <c r="Y17" s="548"/>
      <c r="Z17" s="548"/>
      <c r="AA17" s="548"/>
      <c r="AB17" s="549"/>
      <c r="AC17" s="549"/>
      <c r="AD17" s="549"/>
      <c r="AE17" s="549"/>
      <c r="AF17" s="549"/>
    </row>
    <row r="18" spans="1:32" ht="39.950000000000003" customHeight="1" thickTop="1" thickBot="1">
      <c r="A18" s="539"/>
      <c r="B18" s="536"/>
      <c r="C18" s="555"/>
      <c r="D18" s="585"/>
      <c r="E18" s="849" t="s">
        <v>589</v>
      </c>
      <c r="F18" s="850"/>
      <c r="G18" s="585"/>
      <c r="H18" s="315" t="s">
        <v>590</v>
      </c>
      <c r="I18" s="585"/>
      <c r="J18" s="315" t="s">
        <v>719</v>
      </c>
      <c r="K18" s="585"/>
      <c r="L18" s="315" t="s">
        <v>706</v>
      </c>
      <c r="M18" s="607"/>
      <c r="N18" s="534"/>
      <c r="O18" s="534"/>
      <c r="P18" s="534"/>
      <c r="Q18" s="534"/>
      <c r="R18" s="548"/>
      <c r="S18" s="548"/>
      <c r="T18" s="563"/>
      <c r="U18" s="548"/>
      <c r="V18" s="548"/>
      <c r="W18" s="548"/>
      <c r="X18" s="548"/>
      <c r="Y18" s="548"/>
      <c r="Z18" s="548"/>
      <c r="AA18" s="548"/>
      <c r="AB18" s="549"/>
      <c r="AC18" s="549"/>
      <c r="AD18" s="549"/>
      <c r="AE18" s="549"/>
      <c r="AF18" s="549"/>
    </row>
    <row r="19" spans="1:32" ht="18" customHeight="1" thickTop="1">
      <c r="A19" s="539"/>
      <c r="B19" s="533"/>
      <c r="C19" s="555"/>
      <c r="D19" s="585"/>
      <c r="E19" s="585"/>
      <c r="F19" s="585"/>
      <c r="G19" s="585"/>
      <c r="H19" s="585"/>
      <c r="I19" s="585"/>
      <c r="J19" s="585"/>
      <c r="K19" s="585"/>
      <c r="L19" s="585"/>
      <c r="M19" s="607"/>
      <c r="N19" s="534"/>
      <c r="O19" s="534"/>
      <c r="P19" s="534"/>
      <c r="Q19" s="534"/>
      <c r="R19" s="548"/>
      <c r="S19" s="548"/>
      <c r="T19" s="563"/>
      <c r="U19" s="831" t="s">
        <v>818</v>
      </c>
      <c r="V19" s="832"/>
      <c r="W19" s="832"/>
      <c r="X19" s="548"/>
      <c r="Y19" s="548"/>
      <c r="Z19" s="548"/>
      <c r="AA19" s="548"/>
      <c r="AB19" s="549"/>
      <c r="AC19" s="549"/>
      <c r="AD19" s="549"/>
      <c r="AE19" s="549"/>
      <c r="AF19" s="549"/>
    </row>
    <row r="20" spans="1:32" ht="20.100000000000001" customHeight="1">
      <c r="A20" s="539"/>
      <c r="B20" s="533"/>
      <c r="C20" s="555"/>
      <c r="D20" s="585" t="s">
        <v>127</v>
      </c>
      <c r="E20" s="828" t="s">
        <v>863</v>
      </c>
      <c r="F20" s="829"/>
      <c r="G20" s="585"/>
      <c r="H20" s="230">
        <v>3</v>
      </c>
      <c r="I20" s="585"/>
      <c r="J20" s="230">
        <v>3</v>
      </c>
      <c r="K20" s="585"/>
      <c r="L20" s="237">
        <v>2016</v>
      </c>
      <c r="M20" s="607">
        <f>IF(L20&gt;0,8)</f>
        <v>8</v>
      </c>
      <c r="N20" s="548"/>
      <c r="O20" s="534"/>
      <c r="P20" s="534"/>
      <c r="Q20" s="534"/>
      <c r="R20" s="548"/>
      <c r="S20" s="548"/>
      <c r="T20" s="563"/>
      <c r="U20" s="548"/>
      <c r="V20" s="548"/>
      <c r="W20" s="548"/>
      <c r="X20" s="548"/>
      <c r="Y20" s="548"/>
      <c r="Z20" s="548"/>
      <c r="AA20" s="548"/>
      <c r="AB20" s="549"/>
      <c r="AC20" s="549"/>
      <c r="AD20" s="549"/>
      <c r="AE20" s="549"/>
      <c r="AF20" s="549"/>
    </row>
    <row r="21" spans="1:32" ht="20.100000000000001" customHeight="1">
      <c r="A21" s="539"/>
      <c r="B21" s="533"/>
      <c r="C21" s="555"/>
      <c r="D21" s="585" t="s">
        <v>128</v>
      </c>
      <c r="E21" s="828"/>
      <c r="F21" s="829"/>
      <c r="G21" s="585"/>
      <c r="H21" s="230"/>
      <c r="I21" s="585"/>
      <c r="J21" s="230"/>
      <c r="K21" s="533"/>
      <c r="L21" s="533"/>
      <c r="M21" s="533"/>
      <c r="N21" s="548"/>
      <c r="O21" s="548"/>
      <c r="P21" s="548"/>
      <c r="Q21" s="548"/>
      <c r="R21" s="548"/>
      <c r="S21" s="548"/>
      <c r="T21" s="563"/>
      <c r="U21" s="548"/>
      <c r="V21" s="548"/>
      <c r="W21" s="548"/>
      <c r="X21" s="548"/>
      <c r="Y21" s="548"/>
      <c r="Z21" s="548"/>
      <c r="AA21" s="548"/>
      <c r="AB21" s="549"/>
      <c r="AC21" s="549"/>
      <c r="AD21" s="549"/>
      <c r="AE21" s="549"/>
      <c r="AF21" s="549"/>
    </row>
    <row r="22" spans="1:32" ht="20.100000000000001" customHeight="1">
      <c r="A22" s="541"/>
      <c r="B22" s="533"/>
      <c r="C22" s="555"/>
      <c r="D22" s="585" t="s">
        <v>129</v>
      </c>
      <c r="E22" s="828"/>
      <c r="F22" s="829"/>
      <c r="G22" s="585"/>
      <c r="H22" s="230"/>
      <c r="I22" s="585"/>
      <c r="J22" s="230"/>
      <c r="K22" s="533"/>
      <c r="L22" s="533"/>
      <c r="M22" s="533"/>
      <c r="N22" s="548"/>
      <c r="O22" s="548"/>
      <c r="P22" s="548"/>
      <c r="Q22" s="548"/>
      <c r="R22" s="548"/>
      <c r="S22" s="548"/>
      <c r="T22" s="563"/>
      <c r="U22" s="548"/>
      <c r="V22" s="548"/>
      <c r="W22" s="548"/>
      <c r="X22" s="548"/>
      <c r="Y22" s="548"/>
      <c r="Z22" s="548"/>
      <c r="AA22" s="548"/>
      <c r="AB22" s="549"/>
      <c r="AC22" s="549"/>
      <c r="AD22" s="549"/>
      <c r="AE22" s="549"/>
      <c r="AF22" s="549"/>
    </row>
    <row r="23" spans="1:32" ht="20.100000000000001" customHeight="1">
      <c r="A23" s="539"/>
      <c r="B23" s="533"/>
      <c r="C23" s="555"/>
      <c r="D23" s="585" t="s">
        <v>130</v>
      </c>
      <c r="E23" s="828"/>
      <c r="F23" s="829"/>
      <c r="G23" s="585"/>
      <c r="H23" s="230"/>
      <c r="I23" s="585"/>
      <c r="J23" s="230"/>
      <c r="K23" s="533"/>
      <c r="L23" s="533"/>
      <c r="M23" s="533"/>
      <c r="N23" s="548"/>
      <c r="O23" s="548"/>
      <c r="P23" s="548"/>
      <c r="Q23" s="548"/>
      <c r="R23" s="548"/>
      <c r="S23" s="548"/>
      <c r="T23" s="563"/>
      <c r="U23" s="548"/>
      <c r="V23" s="548"/>
      <c r="W23" s="548"/>
      <c r="X23" s="548"/>
      <c r="Y23" s="548"/>
      <c r="Z23" s="548"/>
      <c r="AA23" s="548"/>
      <c r="AB23" s="549"/>
      <c r="AC23" s="549"/>
      <c r="AD23" s="549"/>
      <c r="AE23" s="549"/>
      <c r="AF23" s="549"/>
    </row>
    <row r="24" spans="1:32" ht="20.100000000000001" customHeight="1">
      <c r="A24" s="541"/>
      <c r="B24" s="531"/>
      <c r="C24" s="555"/>
      <c r="D24" s="585" t="s">
        <v>577</v>
      </c>
      <c r="E24" s="828"/>
      <c r="F24" s="829"/>
      <c r="G24" s="585"/>
      <c r="H24" s="230"/>
      <c r="I24" s="607"/>
      <c r="J24" s="230"/>
      <c r="K24" s="533"/>
      <c r="L24" s="533"/>
      <c r="M24" s="533"/>
      <c r="N24" s="548"/>
      <c r="O24" s="548"/>
      <c r="P24" s="548"/>
      <c r="Q24" s="548"/>
      <c r="R24" s="548"/>
      <c r="S24" s="533"/>
      <c r="T24" s="563"/>
      <c r="U24" s="548"/>
      <c r="V24" s="548"/>
      <c r="W24" s="548"/>
      <c r="X24" s="548"/>
      <c r="Y24" s="548"/>
      <c r="Z24" s="548"/>
      <c r="AA24" s="548"/>
      <c r="AB24" s="549"/>
      <c r="AC24" s="549"/>
      <c r="AD24" s="549"/>
      <c r="AE24" s="549"/>
      <c r="AF24" s="549"/>
    </row>
    <row r="25" spans="1:32" ht="18" customHeight="1">
      <c r="A25" s="542"/>
      <c r="B25" s="531"/>
      <c r="C25" s="555"/>
      <c r="D25" s="585"/>
      <c r="E25" s="607">
        <f>IF(ISTEXT(E20),10)</f>
        <v>10</v>
      </c>
      <c r="F25" s="607"/>
      <c r="G25" s="607"/>
      <c r="H25" s="565">
        <f>SUM(H20:H24)</f>
        <v>3</v>
      </c>
      <c r="I25" s="707"/>
      <c r="J25" s="565">
        <f>SUM(J20:J24)</f>
        <v>3</v>
      </c>
      <c r="K25" s="585"/>
      <c r="L25" s="533"/>
      <c r="M25" s="533"/>
      <c r="N25" s="533"/>
      <c r="O25" s="533"/>
      <c r="P25" s="837"/>
      <c r="Q25" s="837"/>
      <c r="R25" s="533"/>
      <c r="S25" s="533"/>
      <c r="T25" s="563"/>
      <c r="U25" s="548"/>
      <c r="V25" s="548"/>
      <c r="W25" s="548"/>
      <c r="X25" s="548"/>
      <c r="Y25" s="548"/>
      <c r="Z25" s="548"/>
      <c r="AA25" s="548"/>
      <c r="AB25" s="549"/>
      <c r="AC25" s="549"/>
      <c r="AD25" s="549"/>
      <c r="AE25" s="549"/>
      <c r="AF25" s="549"/>
    </row>
    <row r="26" spans="1:32" ht="20.100000000000001" customHeight="1">
      <c r="A26" s="780" t="s">
        <v>808</v>
      </c>
      <c r="B26" s="533"/>
      <c r="C26" s="555"/>
      <c r="D26" s="585"/>
      <c r="E26" s="879" t="s">
        <v>575</v>
      </c>
      <c r="F26" s="879"/>
      <c r="G26" s="879"/>
      <c r="H26" s="879"/>
      <c r="I26" s="880"/>
      <c r="J26" s="574">
        <f>SUM(J20:J24)</f>
        <v>3</v>
      </c>
      <c r="K26" s="585"/>
      <c r="L26" s="585"/>
      <c r="M26" s="585"/>
      <c r="N26" s="533"/>
      <c r="O26" s="533"/>
      <c r="P26" s="533"/>
      <c r="Q26" s="533"/>
      <c r="R26" s="885"/>
      <c r="S26" s="885"/>
      <c r="T26" s="886"/>
      <c r="U26" s="548"/>
      <c r="V26" s="548"/>
      <c r="W26" s="548"/>
      <c r="X26" s="548"/>
      <c r="Y26" s="548"/>
      <c r="Z26" s="548"/>
      <c r="AA26" s="548"/>
      <c r="AB26" s="549"/>
      <c r="AC26" s="549"/>
      <c r="AD26" s="549"/>
      <c r="AE26" s="549"/>
      <c r="AF26" s="549"/>
    </row>
    <row r="27" spans="1:32" ht="18" customHeight="1" thickBot="1">
      <c r="A27" s="543"/>
      <c r="B27" s="536"/>
      <c r="C27" s="555"/>
      <c r="D27" s="585"/>
      <c r="E27" s="606"/>
      <c r="F27" s="606"/>
      <c r="G27" s="606"/>
      <c r="H27" s="606"/>
      <c r="I27" s="606"/>
      <c r="J27" s="607">
        <f>IF(J26&gt;0,15)</f>
        <v>15</v>
      </c>
      <c r="K27" s="606"/>
      <c r="L27" s="606"/>
      <c r="M27" s="585"/>
      <c r="N27" s="533"/>
      <c r="O27" s="533"/>
      <c r="P27" s="533"/>
      <c r="Q27" s="533"/>
      <c r="R27" s="885"/>
      <c r="S27" s="885"/>
      <c r="T27" s="886"/>
      <c r="U27" s="548"/>
      <c r="V27" s="548"/>
      <c r="W27" s="548"/>
      <c r="X27" s="548"/>
      <c r="Y27" s="548"/>
      <c r="Z27" s="548"/>
      <c r="AA27" s="548"/>
      <c r="AB27" s="549"/>
      <c r="AC27" s="549"/>
      <c r="AD27" s="549"/>
      <c r="AE27" s="549"/>
      <c r="AF27" s="549"/>
    </row>
    <row r="28" spans="1:32" ht="12" customHeight="1">
      <c r="A28" s="536"/>
      <c r="B28" s="536"/>
      <c r="C28" s="555"/>
      <c r="D28" s="585"/>
      <c r="E28" s="867" t="s">
        <v>803</v>
      </c>
      <c r="F28" s="868"/>
      <c r="G28" s="868"/>
      <c r="H28" s="868"/>
      <c r="I28" s="868"/>
      <c r="J28" s="868"/>
      <c r="K28" s="868"/>
      <c r="L28" s="868"/>
      <c r="M28" s="868"/>
      <c r="N28" s="868"/>
      <c r="O28" s="868"/>
      <c r="P28" s="869"/>
      <c r="Q28" s="548"/>
      <c r="R28" s="548"/>
      <c r="S28" s="548"/>
      <c r="T28" s="563"/>
      <c r="U28" s="548"/>
      <c r="V28" s="548"/>
      <c r="W28" s="548"/>
      <c r="X28" s="548"/>
      <c r="Y28" s="548"/>
      <c r="Z28" s="548"/>
      <c r="AA28" s="548"/>
      <c r="AB28" s="549"/>
      <c r="AC28" s="549"/>
      <c r="AD28" s="549"/>
      <c r="AE28" s="549"/>
      <c r="AF28" s="549"/>
    </row>
    <row r="29" spans="1:32" ht="17.100000000000001" customHeight="1">
      <c r="A29" s="536"/>
      <c r="B29" s="536"/>
      <c r="C29" s="555"/>
      <c r="D29" s="585"/>
      <c r="E29" s="870"/>
      <c r="F29" s="871"/>
      <c r="G29" s="871"/>
      <c r="H29" s="871"/>
      <c r="I29" s="871"/>
      <c r="J29" s="871"/>
      <c r="K29" s="871"/>
      <c r="L29" s="871"/>
      <c r="M29" s="871"/>
      <c r="N29" s="871"/>
      <c r="O29" s="871"/>
      <c r="P29" s="872"/>
      <c r="Q29" s="548"/>
      <c r="R29" s="548"/>
      <c r="S29" s="548"/>
      <c r="T29" s="563"/>
      <c r="U29" s="548"/>
      <c r="V29" s="548"/>
      <c r="W29" s="548"/>
      <c r="X29" s="548"/>
      <c r="Y29" s="548"/>
      <c r="Z29" s="548"/>
      <c r="AA29" s="548"/>
      <c r="AB29" s="549"/>
      <c r="AC29" s="549"/>
      <c r="AD29" s="549"/>
      <c r="AE29" s="549"/>
      <c r="AF29" s="549"/>
    </row>
    <row r="30" spans="1:32" ht="18" customHeight="1">
      <c r="A30" s="536"/>
      <c r="B30" s="536"/>
      <c r="C30" s="555"/>
      <c r="D30" s="585"/>
      <c r="E30" s="870"/>
      <c r="F30" s="871"/>
      <c r="G30" s="871"/>
      <c r="H30" s="871"/>
      <c r="I30" s="871"/>
      <c r="J30" s="871"/>
      <c r="K30" s="871"/>
      <c r="L30" s="871"/>
      <c r="M30" s="871"/>
      <c r="N30" s="871"/>
      <c r="O30" s="871"/>
      <c r="P30" s="872"/>
      <c r="Q30" s="548"/>
      <c r="R30" s="548"/>
      <c r="S30" s="548"/>
      <c r="T30" s="563"/>
      <c r="U30" s="548"/>
      <c r="V30" s="548"/>
      <c r="W30" s="548"/>
      <c r="X30" s="548"/>
      <c r="Y30" s="548"/>
      <c r="Z30" s="548"/>
      <c r="AA30" s="548"/>
      <c r="AB30" s="549"/>
      <c r="AC30" s="549"/>
      <c r="AD30" s="549"/>
      <c r="AE30" s="549"/>
      <c r="AF30" s="549"/>
    </row>
    <row r="31" spans="1:32" ht="12" customHeight="1" thickBot="1">
      <c r="A31" s="536"/>
      <c r="B31" s="536"/>
      <c r="C31" s="555"/>
      <c r="D31" s="585"/>
      <c r="E31" s="873"/>
      <c r="F31" s="874"/>
      <c r="G31" s="874"/>
      <c r="H31" s="874"/>
      <c r="I31" s="874"/>
      <c r="J31" s="874"/>
      <c r="K31" s="874"/>
      <c r="L31" s="874"/>
      <c r="M31" s="874"/>
      <c r="N31" s="874"/>
      <c r="O31" s="874"/>
      <c r="P31" s="875"/>
      <c r="Q31" s="548"/>
      <c r="R31" s="548"/>
      <c r="S31" s="548"/>
      <c r="T31" s="563"/>
      <c r="U31" s="548"/>
      <c r="V31" s="548"/>
      <c r="W31" s="548"/>
      <c r="X31" s="548"/>
      <c r="Y31" s="548"/>
      <c r="Z31" s="548"/>
      <c r="AA31" s="548"/>
      <c r="AB31" s="549"/>
      <c r="AC31" s="549"/>
      <c r="AD31" s="549"/>
      <c r="AE31" s="549"/>
      <c r="AF31" s="549"/>
    </row>
    <row r="32" spans="1:32" ht="21" customHeight="1">
      <c r="A32" s="536"/>
      <c r="B32" s="536"/>
      <c r="C32" s="555"/>
      <c r="D32" s="585"/>
      <c r="E32" s="585"/>
      <c r="F32" s="585"/>
      <c r="G32" s="585"/>
      <c r="H32" s="585"/>
      <c r="I32" s="585"/>
      <c r="J32" s="585"/>
      <c r="K32" s="585"/>
      <c r="L32" s="585"/>
      <c r="M32" s="585"/>
      <c r="N32" s="585"/>
      <c r="O32" s="585"/>
      <c r="P32" s="585"/>
      <c r="Q32" s="548"/>
      <c r="R32" s="548"/>
      <c r="S32" s="548"/>
      <c r="T32" s="563"/>
      <c r="U32" s="548"/>
      <c r="V32" s="548"/>
      <c r="W32" s="548"/>
      <c r="X32" s="548"/>
      <c r="Y32" s="548"/>
      <c r="Z32" s="548"/>
      <c r="AA32" s="548"/>
      <c r="AB32" s="549"/>
      <c r="AC32" s="549"/>
      <c r="AD32" s="549"/>
      <c r="AE32" s="549"/>
      <c r="AF32" s="549"/>
    </row>
    <row r="33" spans="1:32" ht="18" customHeight="1" thickBot="1">
      <c r="A33" s="536"/>
      <c r="B33" s="536"/>
      <c r="C33" s="566"/>
      <c r="D33" s="547"/>
      <c r="E33" s="547"/>
      <c r="F33" s="547"/>
      <c r="G33" s="547"/>
      <c r="H33" s="547"/>
      <c r="I33" s="547"/>
      <c r="J33" s="547"/>
      <c r="K33" s="547"/>
      <c r="L33" s="547"/>
      <c r="M33" s="547"/>
      <c r="N33" s="547"/>
      <c r="O33" s="547"/>
      <c r="P33" s="547"/>
      <c r="Q33" s="547"/>
      <c r="R33" s="547"/>
      <c r="S33" s="547"/>
      <c r="T33" s="567"/>
      <c r="U33" s="548"/>
      <c r="V33" s="548"/>
      <c r="W33" s="548"/>
      <c r="X33" s="548"/>
      <c r="Y33" s="548"/>
      <c r="Z33" s="548"/>
      <c r="AA33" s="548"/>
      <c r="AB33" s="549"/>
      <c r="AC33" s="549"/>
      <c r="AD33" s="549"/>
      <c r="AE33" s="549"/>
      <c r="AF33" s="549"/>
    </row>
    <row r="34" spans="1:32" ht="21.75" thickBot="1">
      <c r="A34" s="536"/>
      <c r="B34" s="536"/>
      <c r="C34" s="548"/>
      <c r="D34" s="548"/>
      <c r="E34" s="548"/>
      <c r="F34" s="548"/>
      <c r="G34" s="548"/>
      <c r="H34" s="548"/>
      <c r="I34" s="548"/>
      <c r="J34" s="548"/>
      <c r="K34" s="548"/>
      <c r="L34" s="548"/>
      <c r="M34" s="548"/>
      <c r="N34" s="548"/>
      <c r="O34" s="548"/>
      <c r="P34" s="548"/>
      <c r="Q34" s="548"/>
      <c r="R34" s="548"/>
      <c r="S34" s="548"/>
      <c r="T34" s="548"/>
      <c r="U34" s="548"/>
      <c r="V34" s="548"/>
      <c r="W34" s="548"/>
      <c r="X34" s="548"/>
      <c r="Y34" s="548"/>
      <c r="Z34" s="548"/>
      <c r="AA34" s="548"/>
      <c r="AB34" s="549"/>
      <c r="AC34" s="549"/>
      <c r="AD34" s="549"/>
      <c r="AE34" s="549"/>
      <c r="AF34" s="549"/>
    </row>
    <row r="35" spans="1:32" ht="35.1" customHeight="1" thickBot="1">
      <c r="A35" s="536"/>
      <c r="B35" s="536"/>
      <c r="C35" s="548"/>
      <c r="D35" s="548"/>
      <c r="E35" s="548"/>
      <c r="F35" s="846" t="s">
        <v>862</v>
      </c>
      <c r="G35" s="847"/>
      <c r="H35" s="847"/>
      <c r="I35" s="847"/>
      <c r="J35" s="848"/>
      <c r="K35" s="548"/>
      <c r="L35" s="548"/>
      <c r="M35" s="548"/>
      <c r="N35" s="548"/>
      <c r="O35" s="548"/>
      <c r="P35" s="548"/>
      <c r="Q35" s="548"/>
      <c r="R35" s="548"/>
      <c r="S35" s="548"/>
      <c r="T35" s="548"/>
      <c r="U35" s="548"/>
      <c r="V35" s="548"/>
      <c r="W35" s="548"/>
      <c r="X35" s="548"/>
      <c r="Y35" s="548"/>
      <c r="Z35" s="548"/>
      <c r="AA35" s="548"/>
      <c r="AB35" s="549"/>
      <c r="AC35" s="549"/>
      <c r="AD35" s="549"/>
      <c r="AE35" s="549"/>
      <c r="AF35" s="549"/>
    </row>
    <row r="36" spans="1:32" ht="21.75" thickBot="1">
      <c r="A36" s="536"/>
      <c r="B36" s="536"/>
      <c r="C36" s="548"/>
      <c r="D36" s="548"/>
      <c r="E36" s="548"/>
      <c r="F36" s="838" t="s">
        <v>646</v>
      </c>
      <c r="G36" s="839"/>
      <c r="H36" s="844" t="s">
        <v>647</v>
      </c>
      <c r="I36" s="844"/>
      <c r="J36" s="726"/>
      <c r="K36" s="548"/>
      <c r="L36" s="548"/>
      <c r="M36" s="548"/>
      <c r="N36" s="833">
        <f>S6</f>
        <v>100</v>
      </c>
      <c r="O36" s="834"/>
      <c r="P36" s="834"/>
      <c r="Q36" s="835"/>
      <c r="R36" s="548"/>
      <c r="S36" s="548"/>
      <c r="T36" s="548"/>
      <c r="U36" s="548"/>
      <c r="V36" s="548"/>
      <c r="W36" s="548"/>
      <c r="X36" s="548"/>
      <c r="Y36" s="548"/>
      <c r="Z36" s="548"/>
      <c r="AA36" s="548"/>
      <c r="AB36" s="549"/>
      <c r="AC36" s="549"/>
      <c r="AD36" s="549"/>
      <c r="AE36" s="549"/>
      <c r="AF36" s="549"/>
    </row>
    <row r="37" spans="1:32" ht="42" customHeight="1">
      <c r="A37" s="536"/>
      <c r="B37" s="536"/>
      <c r="C37" s="548"/>
      <c r="D37" s="548"/>
      <c r="E37" s="548"/>
      <c r="F37" s="840"/>
      <c r="G37" s="841"/>
      <c r="H37" s="845" t="s">
        <v>648</v>
      </c>
      <c r="I37" s="845"/>
      <c r="J37" s="727"/>
      <c r="K37" s="548"/>
      <c r="L37" s="548"/>
      <c r="M37" s="548"/>
      <c r="N37" s="836" t="s">
        <v>790</v>
      </c>
      <c r="O37" s="836"/>
      <c r="P37" s="836"/>
      <c r="Q37" s="836"/>
      <c r="R37" s="548"/>
      <c r="S37" s="548"/>
      <c r="T37" s="548"/>
      <c r="U37" s="548"/>
      <c r="V37" s="548"/>
      <c r="W37" s="548"/>
      <c r="X37" s="548"/>
      <c r="Y37" s="548"/>
      <c r="Z37" s="548"/>
      <c r="AA37" s="548"/>
      <c r="AB37" s="549"/>
      <c r="AC37" s="549"/>
      <c r="AD37" s="549"/>
      <c r="AE37" s="549"/>
      <c r="AF37" s="549"/>
    </row>
    <row r="38" spans="1:32" ht="9.75" customHeight="1" thickBot="1">
      <c r="A38" s="536"/>
      <c r="B38" s="536"/>
      <c r="C38" s="548"/>
      <c r="D38" s="548"/>
      <c r="E38" s="548"/>
      <c r="F38" s="842"/>
      <c r="G38" s="843"/>
      <c r="H38" s="568"/>
      <c r="I38" s="568"/>
      <c r="J38" s="569"/>
      <c r="K38" s="548"/>
      <c r="L38" s="548"/>
      <c r="M38" s="548"/>
      <c r="N38" s="548"/>
      <c r="O38" s="548"/>
      <c r="P38" s="548"/>
      <c r="Q38" s="548"/>
      <c r="R38" s="548"/>
      <c r="S38" s="548"/>
      <c r="T38" s="548"/>
      <c r="U38" s="548"/>
      <c r="V38" s="548"/>
      <c r="W38" s="548"/>
      <c r="X38" s="548"/>
      <c r="Y38" s="548"/>
      <c r="Z38" s="548"/>
      <c r="AA38" s="548"/>
      <c r="AB38" s="549"/>
      <c r="AC38" s="549"/>
      <c r="AD38" s="549"/>
      <c r="AE38" s="549"/>
      <c r="AF38" s="549"/>
    </row>
    <row r="39" spans="1:32" ht="6.95" customHeight="1">
      <c r="A39" s="536"/>
      <c r="B39" s="536"/>
      <c r="C39" s="548"/>
      <c r="D39" s="548"/>
      <c r="E39" s="548"/>
      <c r="F39" s="548"/>
      <c r="G39" s="548"/>
      <c r="H39" s="548"/>
      <c r="I39" s="548"/>
      <c r="J39" s="548"/>
      <c r="K39" s="548"/>
      <c r="L39" s="548"/>
      <c r="M39" s="548"/>
      <c r="N39" s="548"/>
      <c r="O39" s="548"/>
      <c r="P39" s="548"/>
      <c r="Q39" s="548"/>
      <c r="R39" s="548"/>
      <c r="S39" s="548"/>
      <c r="T39" s="548"/>
      <c r="U39" s="548"/>
      <c r="V39" s="548"/>
      <c r="W39" s="548"/>
      <c r="X39" s="548"/>
      <c r="Y39" s="548"/>
      <c r="Z39" s="548"/>
      <c r="AA39" s="548"/>
      <c r="AB39" s="549"/>
      <c r="AC39" s="549"/>
      <c r="AD39" s="549"/>
      <c r="AE39" s="549"/>
      <c r="AF39" s="549"/>
    </row>
    <row r="40" spans="1:32" ht="6.95" customHeight="1">
      <c r="A40" s="536"/>
      <c r="B40" s="548"/>
      <c r="C40" s="548"/>
      <c r="D40" s="548"/>
      <c r="E40" s="548"/>
      <c r="F40" s="548"/>
      <c r="G40" s="548"/>
      <c r="H40" s="548"/>
      <c r="I40" s="548"/>
      <c r="J40" s="548"/>
      <c r="K40" s="548"/>
      <c r="L40" s="548"/>
      <c r="M40" s="548"/>
      <c r="N40" s="548"/>
      <c r="O40" s="548"/>
      <c r="P40" s="548"/>
      <c r="Q40" s="548"/>
      <c r="R40" s="548"/>
      <c r="S40" s="548"/>
      <c r="T40" s="548"/>
      <c r="U40" s="548"/>
      <c r="V40" s="548"/>
      <c r="W40" s="548"/>
      <c r="X40" s="548"/>
      <c r="Y40" s="548"/>
      <c r="Z40" s="548"/>
      <c r="AA40" s="548"/>
      <c r="AB40" s="549"/>
      <c r="AC40" s="549"/>
      <c r="AD40" s="549"/>
      <c r="AE40" s="549"/>
      <c r="AF40" s="549"/>
    </row>
    <row r="41" spans="1:32" ht="24.95" customHeight="1">
      <c r="A41" s="536"/>
      <c r="B41" s="533"/>
      <c r="C41" s="548"/>
      <c r="D41" s="548"/>
      <c r="E41" s="548"/>
      <c r="F41" s="548"/>
      <c r="G41" s="548"/>
      <c r="H41" s="548"/>
      <c r="I41" s="548"/>
      <c r="J41" s="548"/>
      <c r="K41" s="548"/>
      <c r="L41" s="548"/>
      <c r="M41" s="548"/>
      <c r="N41" s="548"/>
      <c r="O41" s="548"/>
      <c r="P41" s="548"/>
      <c r="Q41" s="548"/>
      <c r="R41" s="548"/>
      <c r="S41" s="548"/>
      <c r="T41" s="548"/>
      <c r="U41" s="548"/>
      <c r="V41" s="548"/>
      <c r="W41" s="570"/>
      <c r="X41" s="548"/>
      <c r="Y41" s="548"/>
      <c r="Z41" s="548"/>
      <c r="AA41" s="548"/>
      <c r="AB41" s="549"/>
      <c r="AC41" s="549"/>
      <c r="AD41" s="549"/>
      <c r="AE41" s="549"/>
      <c r="AF41" s="549"/>
    </row>
    <row r="42" spans="1:32" ht="21">
      <c r="A42" s="536"/>
      <c r="B42" s="536"/>
      <c r="C42" s="548"/>
      <c r="D42" s="548"/>
      <c r="E42" s="548"/>
      <c r="F42" s="548"/>
      <c r="G42" s="548"/>
      <c r="H42" s="548"/>
      <c r="I42" s="548"/>
      <c r="J42" s="548"/>
      <c r="K42" s="548"/>
      <c r="L42" s="548"/>
      <c r="M42" s="548"/>
      <c r="N42" s="548"/>
      <c r="O42" s="548"/>
      <c r="P42" s="548"/>
      <c r="Q42" s="548"/>
      <c r="R42" s="548"/>
      <c r="S42" s="548"/>
      <c r="T42" s="548"/>
      <c r="U42" s="548"/>
      <c r="V42" s="548"/>
      <c r="W42" s="548"/>
      <c r="X42" s="548"/>
      <c r="Y42" s="548"/>
      <c r="Z42" s="548"/>
      <c r="AA42" s="548"/>
      <c r="AB42" s="549"/>
      <c r="AC42" s="549"/>
      <c r="AD42" s="549"/>
      <c r="AE42" s="549"/>
      <c r="AF42" s="549"/>
    </row>
    <row r="43" spans="1:32" ht="21" hidden="1">
      <c r="A43" s="544"/>
      <c r="B43" s="536"/>
      <c r="C43" s="548"/>
      <c r="D43" s="548"/>
      <c r="E43" s="548"/>
      <c r="F43" s="548"/>
      <c r="G43" s="548"/>
      <c r="H43" s="548"/>
      <c r="I43" s="548"/>
      <c r="J43" s="548"/>
      <c r="K43" s="548"/>
      <c r="L43" s="548"/>
      <c r="M43" s="548"/>
      <c r="N43" s="548"/>
      <c r="O43" s="548"/>
      <c r="P43" s="548"/>
      <c r="Q43" s="548"/>
      <c r="R43" s="548"/>
      <c r="S43" s="548"/>
      <c r="T43" s="548"/>
      <c r="U43" s="548"/>
      <c r="V43" s="548"/>
      <c r="W43" s="548"/>
      <c r="X43" s="548"/>
      <c r="Y43" s="548"/>
      <c r="Z43" s="548"/>
      <c r="AA43" s="548"/>
      <c r="AB43" s="549"/>
      <c r="AC43" s="549"/>
      <c r="AD43" s="549"/>
      <c r="AE43" s="549"/>
      <c r="AF43" s="549"/>
    </row>
    <row r="44" spans="1:32" ht="21" hidden="1">
      <c r="A44" s="544"/>
      <c r="B44" s="536"/>
      <c r="C44" s="548"/>
      <c r="D44" s="548"/>
      <c r="E44" s="548"/>
      <c r="F44" s="548"/>
      <c r="G44" s="548"/>
      <c r="H44" s="548"/>
      <c r="I44" s="548"/>
      <c r="J44" s="548"/>
      <c r="K44" s="548"/>
      <c r="L44" s="548"/>
      <c r="M44" s="548"/>
      <c r="N44" s="548"/>
      <c r="O44" s="548"/>
      <c r="P44" s="548"/>
      <c r="Q44" s="548"/>
      <c r="R44" s="548"/>
      <c r="S44" s="548"/>
      <c r="T44" s="548"/>
      <c r="U44" s="548"/>
      <c r="V44" s="548"/>
      <c r="W44" s="548"/>
      <c r="X44" s="548"/>
      <c r="Y44" s="548"/>
      <c r="Z44" s="548"/>
      <c r="AA44" s="548"/>
      <c r="AB44" s="549"/>
      <c r="AC44" s="549"/>
      <c r="AD44" s="549"/>
      <c r="AE44" s="549"/>
      <c r="AF44" s="549"/>
    </row>
    <row r="45" spans="1:32" ht="21" hidden="1">
      <c r="A45" s="544"/>
      <c r="B45" s="536"/>
      <c r="C45" s="548"/>
      <c r="D45" s="548"/>
      <c r="E45" s="548"/>
      <c r="F45" s="548"/>
      <c r="G45" s="548"/>
      <c r="H45" s="548"/>
      <c r="I45" s="548"/>
      <c r="J45" s="548"/>
      <c r="K45" s="548"/>
      <c r="L45" s="548"/>
      <c r="M45" s="548"/>
      <c r="N45" s="548"/>
      <c r="O45" s="548"/>
      <c r="P45" s="548"/>
      <c r="Q45" s="548"/>
      <c r="R45" s="548"/>
      <c r="S45" s="548"/>
      <c r="T45" s="548"/>
      <c r="U45" s="548"/>
      <c r="V45" s="548"/>
      <c r="W45" s="548"/>
      <c r="X45" s="548"/>
      <c r="Y45" s="548"/>
      <c r="Z45" s="548"/>
      <c r="AA45" s="548"/>
      <c r="AB45" s="549"/>
      <c r="AC45" s="549"/>
      <c r="AD45" s="549"/>
      <c r="AE45" s="549"/>
      <c r="AF45" s="549"/>
    </row>
    <row r="46" spans="1:32" ht="21" hidden="1">
      <c r="A46" s="544"/>
      <c r="B46" s="536"/>
      <c r="C46" s="548"/>
      <c r="D46" s="548"/>
      <c r="E46" s="548"/>
      <c r="F46" s="548"/>
      <c r="G46" s="548"/>
      <c r="H46" s="548"/>
      <c r="I46" s="548"/>
      <c r="J46" s="548"/>
      <c r="K46" s="548"/>
      <c r="L46" s="548"/>
      <c r="M46" s="548"/>
      <c r="N46" s="548"/>
      <c r="O46" s="548"/>
      <c r="P46" s="548"/>
      <c r="Q46" s="548"/>
      <c r="R46" s="548"/>
      <c r="S46" s="548"/>
      <c r="T46" s="548"/>
      <c r="U46" s="548"/>
      <c r="V46" s="548"/>
      <c r="W46" s="548"/>
      <c r="X46" s="548"/>
      <c r="Y46" s="548"/>
      <c r="Z46" s="548"/>
      <c r="AA46" s="548"/>
      <c r="AB46" s="549"/>
      <c r="AC46" s="549"/>
      <c r="AD46" s="549"/>
      <c r="AE46" s="549"/>
      <c r="AF46" s="549"/>
    </row>
    <row r="47" spans="1:32" ht="21" hidden="1">
      <c r="A47" s="544"/>
      <c r="B47" s="536"/>
      <c r="C47" s="548"/>
      <c r="D47" s="548"/>
      <c r="E47" s="548"/>
      <c r="F47" s="548"/>
      <c r="G47" s="548"/>
      <c r="H47" s="548"/>
      <c r="I47" s="548"/>
      <c r="J47" s="548"/>
      <c r="K47" s="548"/>
      <c r="L47" s="548"/>
      <c r="M47" s="548"/>
      <c r="N47" s="548"/>
      <c r="O47" s="548"/>
      <c r="P47" s="548"/>
      <c r="Q47" s="548"/>
      <c r="R47" s="548"/>
      <c r="S47" s="548"/>
      <c r="T47" s="548"/>
      <c r="U47" s="548"/>
      <c r="V47" s="548"/>
      <c r="W47" s="548"/>
      <c r="X47" s="548"/>
      <c r="Y47" s="548"/>
      <c r="Z47" s="548"/>
      <c r="AA47" s="548"/>
      <c r="AB47" s="549"/>
      <c r="AC47" s="549"/>
      <c r="AD47" s="549"/>
      <c r="AE47" s="549"/>
      <c r="AF47" s="549"/>
    </row>
    <row r="48" spans="1:32" ht="21" hidden="1">
      <c r="A48" s="544"/>
      <c r="B48" s="536"/>
      <c r="C48" s="548"/>
      <c r="D48" s="548"/>
      <c r="E48" s="548"/>
      <c r="F48" s="548"/>
      <c r="G48" s="548"/>
      <c r="H48" s="548"/>
      <c r="I48" s="548"/>
      <c r="J48" s="548"/>
      <c r="K48" s="548"/>
      <c r="L48" s="548"/>
      <c r="M48" s="548"/>
      <c r="N48" s="548"/>
      <c r="O48" s="548"/>
      <c r="P48" s="548"/>
      <c r="Q48" s="548"/>
      <c r="R48" s="548"/>
      <c r="S48" s="548"/>
      <c r="T48" s="548"/>
      <c r="U48" s="548"/>
      <c r="V48" s="548"/>
      <c r="W48" s="548"/>
      <c r="X48" s="548"/>
      <c r="Y48" s="548"/>
      <c r="Z48" s="548"/>
      <c r="AA48" s="548"/>
      <c r="AB48" s="549"/>
      <c r="AC48" s="549"/>
      <c r="AD48" s="549"/>
      <c r="AE48" s="549"/>
      <c r="AF48" s="549"/>
    </row>
    <row r="49" spans="1:32" ht="21" hidden="1">
      <c r="A49" s="544"/>
      <c r="B49" s="536"/>
      <c r="C49" s="548"/>
      <c r="D49" s="548"/>
      <c r="E49" s="548"/>
      <c r="F49" s="548"/>
      <c r="G49" s="548"/>
      <c r="H49" s="548"/>
      <c r="I49" s="548"/>
      <c r="J49" s="548"/>
      <c r="K49" s="548"/>
      <c r="L49" s="548"/>
      <c r="M49" s="548"/>
      <c r="N49" s="548"/>
      <c r="O49" s="548"/>
      <c r="P49" s="548"/>
      <c r="Q49" s="548"/>
      <c r="R49" s="548"/>
      <c r="S49" s="548"/>
      <c r="T49" s="548"/>
      <c r="U49" s="548"/>
      <c r="V49" s="548"/>
      <c r="W49" s="548"/>
      <c r="X49" s="548"/>
      <c r="Y49" s="548"/>
      <c r="Z49" s="548"/>
      <c r="AA49" s="548"/>
      <c r="AB49" s="549"/>
      <c r="AC49" s="549"/>
      <c r="AD49" s="549"/>
      <c r="AE49" s="549"/>
      <c r="AF49" s="549"/>
    </row>
    <row r="50" spans="1:32" ht="21" hidden="1">
      <c r="A50" s="544"/>
      <c r="B50" s="536"/>
      <c r="C50" s="533"/>
      <c r="D50" s="533"/>
      <c r="E50" s="533"/>
      <c r="F50" s="533"/>
      <c r="G50" s="533"/>
      <c r="H50" s="533"/>
      <c r="I50" s="533"/>
      <c r="J50" s="533"/>
      <c r="K50" s="533"/>
      <c r="L50" s="533"/>
      <c r="M50" s="533"/>
      <c r="N50" s="533"/>
      <c r="O50" s="533"/>
      <c r="P50" s="533"/>
      <c r="Q50" s="533"/>
      <c r="R50" s="533"/>
      <c r="S50" s="533"/>
      <c r="T50" s="533"/>
      <c r="U50" s="533"/>
      <c r="V50" s="533"/>
      <c r="W50" s="533"/>
      <c r="X50" s="536"/>
      <c r="Y50" s="536"/>
      <c r="Z50" s="536"/>
      <c r="AA50" s="536"/>
      <c r="AB50" s="549"/>
      <c r="AC50" s="549"/>
      <c r="AD50" s="549"/>
      <c r="AE50" s="549"/>
      <c r="AF50" s="549"/>
    </row>
    <row r="51" spans="1:32" ht="21" hidden="1">
      <c r="A51" s="544"/>
      <c r="B51" s="536"/>
      <c r="C51" s="533"/>
      <c r="D51" s="533"/>
      <c r="E51" s="533"/>
      <c r="F51" s="533"/>
      <c r="G51" s="533"/>
      <c r="H51" s="533"/>
      <c r="I51" s="533"/>
      <c r="J51" s="533"/>
      <c r="K51" s="533"/>
      <c r="L51" s="533"/>
      <c r="M51" s="533"/>
      <c r="N51" s="533"/>
      <c r="O51" s="533"/>
      <c r="P51" s="533"/>
      <c r="Q51" s="533"/>
      <c r="R51" s="533"/>
      <c r="S51" s="533"/>
      <c r="T51" s="533"/>
      <c r="U51" s="533"/>
      <c r="V51" s="533"/>
      <c r="W51" s="533"/>
      <c r="X51" s="536"/>
      <c r="Y51" s="536"/>
      <c r="Z51" s="536"/>
      <c r="AA51" s="536"/>
      <c r="AB51" s="549"/>
      <c r="AC51" s="549"/>
      <c r="AD51" s="549"/>
      <c r="AE51" s="549"/>
      <c r="AF51" s="549"/>
    </row>
    <row r="52" spans="1:32" ht="21" hidden="1">
      <c r="A52" s="544"/>
      <c r="B52" s="536"/>
      <c r="C52" s="533"/>
      <c r="D52" s="533"/>
      <c r="E52" s="533"/>
      <c r="F52" s="533"/>
      <c r="G52" s="533"/>
      <c r="H52" s="533"/>
      <c r="I52" s="533"/>
      <c r="J52" s="533"/>
      <c r="K52" s="533"/>
      <c r="L52" s="533"/>
      <c r="M52" s="533"/>
      <c r="N52" s="533"/>
      <c r="O52" s="533"/>
      <c r="P52" s="533"/>
      <c r="Q52" s="533"/>
      <c r="R52" s="533"/>
      <c r="S52" s="533"/>
      <c r="T52" s="533"/>
      <c r="U52" s="533"/>
      <c r="V52" s="533"/>
      <c r="W52" s="533"/>
      <c r="X52" s="536"/>
      <c r="Y52" s="536"/>
      <c r="Z52" s="536"/>
      <c r="AA52" s="536"/>
      <c r="AB52" s="549"/>
      <c r="AC52" s="549"/>
      <c r="AD52" s="549"/>
      <c r="AE52" s="549"/>
      <c r="AF52" s="549"/>
    </row>
    <row r="53" spans="1:32" ht="21" hidden="1">
      <c r="A53" s="544"/>
      <c r="B53" s="536"/>
      <c r="C53" s="533"/>
      <c r="D53" s="533"/>
      <c r="E53" s="533"/>
      <c r="F53" s="533"/>
      <c r="G53" s="533"/>
      <c r="H53" s="533"/>
      <c r="I53" s="533"/>
      <c r="J53" s="533"/>
      <c r="K53" s="533"/>
      <c r="L53" s="533"/>
      <c r="M53" s="533"/>
      <c r="N53" s="533"/>
      <c r="O53" s="533"/>
      <c r="P53" s="533"/>
      <c r="Q53" s="533"/>
      <c r="R53" s="533"/>
      <c r="S53" s="533"/>
      <c r="T53" s="533"/>
      <c r="U53" s="533"/>
      <c r="V53" s="533"/>
      <c r="W53" s="533"/>
      <c r="X53" s="536"/>
      <c r="Y53" s="536"/>
      <c r="Z53" s="536"/>
      <c r="AA53" s="536"/>
      <c r="AB53" s="549"/>
      <c r="AC53" s="549"/>
      <c r="AD53" s="549"/>
      <c r="AE53" s="549"/>
      <c r="AF53" s="549"/>
    </row>
    <row r="54" spans="1:32" ht="21" hidden="1">
      <c r="A54" s="544"/>
      <c r="B54" s="536"/>
      <c r="C54" s="533"/>
      <c r="D54" s="533"/>
      <c r="E54" s="533"/>
      <c r="F54" s="533"/>
      <c r="G54" s="533"/>
      <c r="H54" s="533"/>
      <c r="I54" s="533"/>
      <c r="J54" s="533"/>
      <c r="K54" s="533"/>
      <c r="L54" s="533"/>
      <c r="M54" s="533"/>
      <c r="N54" s="533"/>
      <c r="O54" s="533"/>
      <c r="P54" s="533"/>
      <c r="Q54" s="533"/>
      <c r="R54" s="533"/>
      <c r="S54" s="533"/>
      <c r="T54" s="533"/>
      <c r="U54" s="533"/>
      <c r="V54" s="533"/>
      <c r="W54" s="533"/>
      <c r="X54" s="536"/>
      <c r="Y54" s="536"/>
      <c r="Z54" s="536"/>
      <c r="AA54" s="536"/>
      <c r="AB54" s="549"/>
      <c r="AC54" s="549"/>
      <c r="AD54" s="549"/>
      <c r="AE54" s="549"/>
      <c r="AF54" s="549"/>
    </row>
    <row r="55" spans="1:32" ht="21" hidden="1">
      <c r="A55" s="544"/>
      <c r="B55" s="536"/>
      <c r="C55" s="533"/>
      <c r="D55" s="533"/>
      <c r="E55" s="533"/>
      <c r="F55" s="533"/>
      <c r="G55" s="533"/>
      <c r="H55" s="533"/>
      <c r="I55" s="533"/>
      <c r="J55" s="533"/>
      <c r="K55" s="533"/>
      <c r="L55" s="533"/>
      <c r="M55" s="533"/>
      <c r="N55" s="533"/>
      <c r="O55" s="533"/>
      <c r="P55" s="533"/>
      <c r="Q55" s="533"/>
      <c r="R55" s="533"/>
      <c r="S55" s="533"/>
      <c r="T55" s="533"/>
      <c r="U55" s="533"/>
      <c r="V55" s="533"/>
      <c r="W55" s="533"/>
      <c r="X55" s="536"/>
      <c r="Y55" s="536"/>
      <c r="Z55" s="536"/>
      <c r="AA55" s="536"/>
      <c r="AB55" s="549"/>
      <c r="AC55" s="549"/>
      <c r="AD55" s="549"/>
      <c r="AE55" s="549"/>
      <c r="AF55" s="549"/>
    </row>
    <row r="56" spans="1:32" ht="21" hidden="1">
      <c r="A56" s="544"/>
      <c r="B56" s="536"/>
      <c r="C56" s="533"/>
      <c r="D56" s="533"/>
      <c r="E56" s="533"/>
      <c r="F56" s="533"/>
      <c r="G56" s="533"/>
      <c r="H56" s="533"/>
      <c r="I56" s="533"/>
      <c r="J56" s="533"/>
      <c r="K56" s="533"/>
      <c r="L56" s="533"/>
      <c r="M56" s="533"/>
      <c r="N56" s="533"/>
      <c r="O56" s="533"/>
      <c r="P56" s="533"/>
      <c r="Q56" s="533"/>
      <c r="R56" s="533"/>
      <c r="S56" s="533"/>
      <c r="T56" s="533"/>
      <c r="U56" s="533"/>
      <c r="V56" s="533"/>
      <c r="W56" s="533"/>
      <c r="X56" s="536"/>
      <c r="Y56" s="536"/>
      <c r="Z56" s="536"/>
      <c r="AA56" s="536"/>
      <c r="AB56" s="549"/>
      <c r="AC56" s="549"/>
      <c r="AD56" s="549"/>
      <c r="AE56" s="549"/>
      <c r="AF56" s="549"/>
    </row>
    <row r="57" spans="1:32" ht="21" hidden="1">
      <c r="A57" s="544"/>
      <c r="B57" s="536"/>
      <c r="C57" s="533"/>
      <c r="D57" s="533"/>
      <c r="E57" s="533"/>
      <c r="F57" s="533"/>
      <c r="G57" s="533"/>
      <c r="H57" s="533"/>
      <c r="I57" s="533"/>
      <c r="J57" s="533"/>
      <c r="K57" s="533"/>
      <c r="L57" s="533"/>
      <c r="M57" s="533"/>
      <c r="N57" s="533"/>
      <c r="O57" s="533"/>
      <c r="P57" s="533"/>
      <c r="Q57" s="533"/>
      <c r="R57" s="533"/>
      <c r="S57" s="533"/>
      <c r="T57" s="533"/>
      <c r="U57" s="533"/>
      <c r="V57" s="533"/>
      <c r="W57" s="533"/>
      <c r="X57" s="536"/>
      <c r="Y57" s="536"/>
      <c r="Z57" s="536"/>
      <c r="AA57" s="536"/>
      <c r="AB57" s="549"/>
      <c r="AC57" s="549"/>
      <c r="AD57" s="549"/>
      <c r="AE57" s="549"/>
      <c r="AF57" s="549"/>
    </row>
    <row r="58" spans="1:32" ht="21" hidden="1">
      <c r="A58" s="544"/>
      <c r="B58" s="536"/>
      <c r="C58" s="533"/>
      <c r="D58" s="533"/>
      <c r="E58" s="533"/>
      <c r="F58" s="533"/>
      <c r="G58" s="533"/>
      <c r="H58" s="533"/>
      <c r="I58" s="533"/>
      <c r="J58" s="533"/>
      <c r="K58" s="533"/>
      <c r="L58" s="533"/>
      <c r="M58" s="533"/>
      <c r="N58" s="533"/>
      <c r="O58" s="533"/>
      <c r="P58" s="533"/>
      <c r="Q58" s="533"/>
      <c r="R58" s="533"/>
      <c r="S58" s="533"/>
      <c r="T58" s="533"/>
      <c r="U58" s="533"/>
      <c r="V58" s="533"/>
      <c r="W58" s="533"/>
      <c r="X58" s="536"/>
      <c r="Y58" s="536"/>
      <c r="Z58" s="536"/>
      <c r="AA58" s="536"/>
      <c r="AB58" s="549"/>
      <c r="AC58" s="549"/>
      <c r="AD58" s="549"/>
      <c r="AE58" s="549"/>
      <c r="AF58" s="549"/>
    </row>
    <row r="59" spans="1:32" ht="21" hidden="1">
      <c r="A59" s="544"/>
      <c r="B59" s="536"/>
      <c r="C59" s="533"/>
      <c r="D59" s="533"/>
      <c r="E59" s="533"/>
      <c r="F59" s="533"/>
      <c r="G59" s="533"/>
      <c r="H59" s="533"/>
      <c r="I59" s="533"/>
      <c r="J59" s="533"/>
      <c r="K59" s="533"/>
      <c r="L59" s="533"/>
      <c r="M59" s="533"/>
      <c r="N59" s="533"/>
      <c r="O59" s="533"/>
      <c r="P59" s="533"/>
      <c r="Q59" s="533"/>
      <c r="R59" s="533"/>
      <c r="S59" s="533"/>
      <c r="T59" s="533"/>
      <c r="U59" s="533"/>
      <c r="V59" s="533"/>
      <c r="W59" s="533"/>
      <c r="X59" s="536"/>
      <c r="Y59" s="536"/>
      <c r="Z59" s="536"/>
      <c r="AA59" s="536"/>
      <c r="AB59" s="549"/>
      <c r="AC59" s="549"/>
      <c r="AD59" s="549"/>
      <c r="AE59" s="549"/>
      <c r="AF59" s="549"/>
    </row>
    <row r="60" spans="1:32" ht="21" hidden="1">
      <c r="A60" s="544"/>
      <c r="B60" s="536"/>
      <c r="C60" s="533"/>
      <c r="D60" s="533"/>
      <c r="E60" s="533"/>
      <c r="F60" s="533"/>
      <c r="G60" s="533"/>
      <c r="H60" s="533"/>
      <c r="I60" s="533"/>
      <c r="J60" s="533"/>
      <c r="K60" s="533"/>
      <c r="L60" s="533"/>
      <c r="M60" s="533"/>
      <c r="N60" s="533"/>
      <c r="O60" s="533"/>
      <c r="P60" s="533"/>
      <c r="Q60" s="533"/>
      <c r="R60" s="533"/>
      <c r="S60" s="533"/>
      <c r="T60" s="533"/>
      <c r="U60" s="533"/>
      <c r="V60" s="533"/>
      <c r="W60" s="533"/>
      <c r="X60" s="536"/>
      <c r="Y60" s="536"/>
      <c r="Z60" s="536"/>
      <c r="AA60" s="536"/>
      <c r="AB60" s="549"/>
      <c r="AC60" s="549"/>
      <c r="AD60" s="549"/>
      <c r="AE60" s="549"/>
      <c r="AF60" s="549"/>
    </row>
    <row r="61" spans="1:32" ht="21" hidden="1">
      <c r="A61" s="544"/>
      <c r="B61" s="536"/>
      <c r="C61" s="533"/>
      <c r="D61" s="533"/>
      <c r="E61" s="533"/>
      <c r="F61" s="533"/>
      <c r="G61" s="533"/>
      <c r="H61" s="533"/>
      <c r="I61" s="533"/>
      <c r="J61" s="533"/>
      <c r="K61" s="533"/>
      <c r="L61" s="533"/>
      <c r="M61" s="533"/>
      <c r="N61" s="533"/>
      <c r="O61" s="533"/>
      <c r="P61" s="533"/>
      <c r="Q61" s="533"/>
      <c r="R61" s="533"/>
      <c r="S61" s="533"/>
      <c r="T61" s="533"/>
      <c r="U61" s="533"/>
      <c r="V61" s="533"/>
      <c r="W61" s="533"/>
      <c r="X61" s="536"/>
      <c r="Y61" s="536"/>
      <c r="Z61" s="536"/>
      <c r="AA61" s="536"/>
      <c r="AB61" s="549"/>
      <c r="AC61" s="549"/>
      <c r="AD61" s="549"/>
      <c r="AE61" s="549"/>
      <c r="AF61" s="549"/>
    </row>
    <row r="62" spans="1:32" ht="21" hidden="1">
      <c r="A62" s="544"/>
      <c r="B62" s="536"/>
      <c r="C62" s="533"/>
      <c r="D62" s="533"/>
      <c r="E62" s="533"/>
      <c r="F62" s="533"/>
      <c r="G62" s="533"/>
      <c r="H62" s="533"/>
      <c r="I62" s="533"/>
      <c r="J62" s="533"/>
      <c r="K62" s="533"/>
      <c r="L62" s="533"/>
      <c r="M62" s="533"/>
      <c r="N62" s="533"/>
      <c r="O62" s="533"/>
      <c r="P62" s="533"/>
      <c r="Q62" s="533"/>
      <c r="R62" s="533"/>
      <c r="S62" s="533"/>
      <c r="T62" s="533"/>
      <c r="U62" s="533"/>
      <c r="V62" s="533"/>
      <c r="W62" s="533"/>
      <c r="X62" s="536"/>
      <c r="Y62" s="536"/>
      <c r="Z62" s="536"/>
      <c r="AA62" s="536"/>
      <c r="AB62" s="549"/>
      <c r="AC62" s="549"/>
      <c r="AD62" s="549"/>
      <c r="AE62" s="549"/>
      <c r="AF62" s="549"/>
    </row>
    <row r="63" spans="1:32" ht="21" hidden="1">
      <c r="A63" s="544"/>
      <c r="B63" s="536"/>
      <c r="C63" s="533"/>
      <c r="D63" s="533"/>
      <c r="E63" s="533"/>
      <c r="F63" s="533"/>
      <c r="G63" s="533"/>
      <c r="H63" s="533"/>
      <c r="I63" s="533"/>
      <c r="J63" s="533"/>
      <c r="K63" s="533"/>
      <c r="L63" s="533"/>
      <c r="M63" s="533"/>
      <c r="N63" s="533"/>
      <c r="O63" s="533"/>
      <c r="P63" s="533"/>
      <c r="Q63" s="533"/>
      <c r="R63" s="533"/>
      <c r="S63" s="533"/>
      <c r="T63" s="533"/>
      <c r="U63" s="533"/>
      <c r="V63" s="533"/>
      <c r="W63" s="533"/>
      <c r="X63" s="536"/>
      <c r="Y63" s="536"/>
      <c r="Z63" s="536"/>
      <c r="AA63" s="536"/>
      <c r="AB63" s="549"/>
      <c r="AC63" s="549"/>
      <c r="AD63" s="549"/>
      <c r="AE63" s="549"/>
      <c r="AF63" s="549"/>
    </row>
    <row r="64" spans="1:32" ht="21" hidden="1">
      <c r="A64" s="544"/>
      <c r="B64" s="536"/>
      <c r="C64" s="533"/>
      <c r="D64" s="533"/>
      <c r="E64" s="533"/>
      <c r="F64" s="533"/>
      <c r="G64" s="533"/>
      <c r="H64" s="533"/>
      <c r="I64" s="533"/>
      <c r="J64" s="533"/>
      <c r="K64" s="533"/>
      <c r="L64" s="533"/>
      <c r="M64" s="533"/>
      <c r="N64" s="533"/>
      <c r="O64" s="533"/>
      <c r="P64" s="533"/>
      <c r="Q64" s="533"/>
      <c r="R64" s="533"/>
      <c r="S64" s="533"/>
      <c r="T64" s="533"/>
      <c r="U64" s="533"/>
      <c r="V64" s="533"/>
      <c r="W64" s="533"/>
      <c r="X64" s="536"/>
      <c r="Y64" s="536"/>
      <c r="Z64" s="536"/>
      <c r="AA64" s="536"/>
      <c r="AB64" s="549"/>
      <c r="AC64" s="549"/>
      <c r="AD64" s="549"/>
      <c r="AE64" s="549"/>
      <c r="AF64" s="549"/>
    </row>
    <row r="65" spans="1:32" s="572" customFormat="1" ht="21" hidden="1">
      <c r="A65" s="544"/>
      <c r="B65" s="544"/>
      <c r="C65" s="571"/>
      <c r="D65" s="571"/>
      <c r="E65" s="571"/>
      <c r="F65" s="571"/>
      <c r="G65" s="571"/>
      <c r="H65" s="571"/>
      <c r="I65" s="571"/>
      <c r="J65" s="571"/>
      <c r="K65" s="571"/>
      <c r="L65" s="571"/>
      <c r="M65" s="571"/>
      <c r="N65" s="571"/>
      <c r="O65" s="571"/>
      <c r="P65" s="571"/>
      <c r="Q65" s="571"/>
      <c r="R65" s="571"/>
      <c r="S65" s="571"/>
      <c r="T65" s="571"/>
      <c r="U65" s="571"/>
      <c r="V65" s="571"/>
      <c r="W65" s="571"/>
      <c r="X65" s="571"/>
      <c r="Y65" s="571"/>
      <c r="Z65" s="571"/>
      <c r="AA65" s="571"/>
      <c r="AB65" s="571"/>
      <c r="AC65" s="571"/>
      <c r="AD65" s="571"/>
      <c r="AE65" s="571"/>
      <c r="AF65" s="571"/>
    </row>
    <row r="66" spans="1:32" s="572" customFormat="1" ht="21" hidden="1">
      <c r="A66" s="544"/>
      <c r="B66" s="544"/>
      <c r="C66" s="571"/>
      <c r="D66" s="571"/>
      <c r="E66" s="571"/>
      <c r="F66" s="571"/>
      <c r="G66" s="571"/>
      <c r="H66" s="571"/>
      <c r="I66" s="571"/>
      <c r="J66" s="571"/>
      <c r="K66" s="571"/>
      <c r="L66" s="571"/>
      <c r="M66" s="571"/>
      <c r="N66" s="571"/>
      <c r="O66" s="571"/>
      <c r="P66" s="571"/>
      <c r="Q66" s="571"/>
      <c r="R66" s="571"/>
      <c r="S66" s="571"/>
      <c r="T66" s="571"/>
      <c r="U66" s="571"/>
      <c r="V66" s="571"/>
      <c r="W66" s="571"/>
      <c r="X66" s="571"/>
      <c r="Y66" s="571"/>
      <c r="Z66" s="571"/>
      <c r="AA66" s="571"/>
      <c r="AB66" s="571"/>
      <c r="AC66" s="571"/>
      <c r="AD66" s="571"/>
      <c r="AE66" s="571"/>
      <c r="AF66" s="571"/>
    </row>
    <row r="67" spans="1:32" s="572" customFormat="1" ht="21" hidden="1">
      <c r="A67" s="544"/>
      <c r="B67" s="544"/>
      <c r="C67" s="571"/>
      <c r="D67" s="571"/>
      <c r="E67" s="571"/>
      <c r="F67" s="571"/>
      <c r="G67" s="571"/>
      <c r="H67" s="571"/>
      <c r="I67" s="571"/>
      <c r="J67" s="571"/>
      <c r="K67" s="571"/>
      <c r="L67" s="571"/>
      <c r="M67" s="571"/>
      <c r="N67" s="571"/>
      <c r="O67" s="571"/>
      <c r="P67" s="571"/>
      <c r="Q67" s="571"/>
      <c r="R67" s="571"/>
      <c r="S67" s="571"/>
      <c r="T67" s="571"/>
      <c r="U67" s="571"/>
      <c r="V67" s="571"/>
      <c r="W67" s="571"/>
      <c r="X67" s="571"/>
      <c r="Y67" s="571"/>
      <c r="Z67" s="571"/>
      <c r="AA67" s="571"/>
      <c r="AB67" s="571"/>
      <c r="AC67" s="571"/>
      <c r="AD67" s="571"/>
      <c r="AE67" s="571"/>
      <c r="AF67" s="571"/>
    </row>
    <row r="68" spans="1:32" s="572" customFormat="1" ht="21" hidden="1">
      <c r="A68" s="544"/>
      <c r="B68" s="544"/>
      <c r="C68" s="571"/>
      <c r="D68" s="571"/>
      <c r="E68" s="571"/>
      <c r="F68" s="571"/>
      <c r="G68" s="571"/>
      <c r="H68" s="571"/>
      <c r="I68" s="571"/>
      <c r="J68" s="571"/>
      <c r="K68" s="571"/>
      <c r="L68" s="571"/>
      <c r="M68" s="571"/>
      <c r="N68" s="571"/>
      <c r="O68" s="571"/>
      <c r="P68" s="571"/>
      <c r="Q68" s="571"/>
      <c r="R68" s="571"/>
      <c r="S68" s="571"/>
      <c r="T68" s="571"/>
      <c r="U68" s="571"/>
      <c r="V68" s="571"/>
      <c r="W68" s="571"/>
      <c r="X68" s="571"/>
      <c r="Y68" s="571"/>
      <c r="Z68" s="571"/>
      <c r="AA68" s="571"/>
      <c r="AB68" s="571"/>
      <c r="AC68" s="571"/>
      <c r="AD68" s="571"/>
      <c r="AE68" s="571"/>
      <c r="AF68" s="571"/>
    </row>
    <row r="69" spans="1:32" s="572" customFormat="1" ht="21" hidden="1">
      <c r="A69" s="544"/>
      <c r="B69" s="544"/>
      <c r="C69" s="571"/>
      <c r="D69" s="571"/>
      <c r="E69" s="571"/>
      <c r="F69" s="571"/>
      <c r="G69" s="571"/>
      <c r="H69" s="571"/>
      <c r="I69" s="571"/>
      <c r="J69" s="571"/>
      <c r="K69" s="571"/>
      <c r="L69" s="571"/>
      <c r="M69" s="571"/>
      <c r="N69" s="571"/>
      <c r="O69" s="571"/>
      <c r="P69" s="571"/>
      <c r="Q69" s="571"/>
      <c r="R69" s="571"/>
      <c r="S69" s="571"/>
      <c r="T69" s="571"/>
      <c r="U69" s="571"/>
      <c r="V69" s="571"/>
      <c r="W69" s="571"/>
      <c r="X69" s="571"/>
      <c r="Y69" s="571"/>
      <c r="Z69" s="571"/>
      <c r="AA69" s="571"/>
      <c r="AB69" s="571"/>
      <c r="AC69" s="571"/>
      <c r="AD69" s="571"/>
      <c r="AE69" s="571"/>
      <c r="AF69" s="571"/>
    </row>
    <row r="70" spans="1:32" s="572" customFormat="1" ht="21" hidden="1">
      <c r="A70" s="544"/>
      <c r="B70" s="544"/>
      <c r="C70" s="571"/>
      <c r="D70" s="571"/>
      <c r="E70" s="571"/>
      <c r="F70" s="571"/>
      <c r="G70" s="571"/>
      <c r="H70" s="571"/>
      <c r="I70" s="571"/>
      <c r="J70" s="571"/>
      <c r="K70" s="571"/>
      <c r="L70" s="571"/>
      <c r="M70" s="571"/>
      <c r="N70" s="571"/>
      <c r="O70" s="571"/>
      <c r="P70" s="571"/>
      <c r="Q70" s="571"/>
      <c r="R70" s="571"/>
      <c r="S70" s="571"/>
      <c r="T70" s="571"/>
      <c r="U70" s="571"/>
      <c r="V70" s="571"/>
      <c r="W70" s="571"/>
      <c r="X70" s="571"/>
      <c r="Y70" s="571"/>
      <c r="Z70" s="571"/>
      <c r="AA70" s="571"/>
      <c r="AB70" s="571"/>
      <c r="AC70" s="571"/>
      <c r="AD70" s="571"/>
      <c r="AE70" s="571"/>
      <c r="AF70" s="571"/>
    </row>
    <row r="71" spans="1:32" s="572" customFormat="1" ht="21" hidden="1">
      <c r="A71" s="544"/>
      <c r="B71" s="544"/>
      <c r="C71" s="571"/>
      <c r="D71" s="571"/>
      <c r="E71" s="571"/>
      <c r="F71" s="571"/>
      <c r="G71" s="571"/>
      <c r="H71" s="571"/>
      <c r="I71" s="571"/>
      <c r="J71" s="571"/>
      <c r="K71" s="571"/>
      <c r="L71" s="571"/>
      <c r="M71" s="571"/>
      <c r="N71" s="571"/>
      <c r="O71" s="571"/>
      <c r="P71" s="571"/>
      <c r="Q71" s="571"/>
      <c r="R71" s="571"/>
      <c r="S71" s="571"/>
      <c r="T71" s="571"/>
      <c r="U71" s="571"/>
      <c r="V71" s="571"/>
      <c r="W71" s="571"/>
      <c r="X71" s="571"/>
      <c r="Y71" s="571"/>
      <c r="Z71" s="571"/>
      <c r="AA71" s="571"/>
      <c r="AB71" s="571"/>
      <c r="AC71" s="571"/>
      <c r="AD71" s="571"/>
      <c r="AE71" s="571"/>
      <c r="AF71" s="571"/>
    </row>
    <row r="72" spans="1:32" s="572" customFormat="1" ht="21" hidden="1">
      <c r="A72" s="544"/>
      <c r="B72" s="544"/>
      <c r="C72" s="571"/>
      <c r="D72" s="571"/>
      <c r="E72" s="571"/>
      <c r="F72" s="571"/>
      <c r="G72" s="571"/>
      <c r="H72" s="571"/>
      <c r="I72" s="571"/>
      <c r="J72" s="571"/>
      <c r="K72" s="571"/>
      <c r="L72" s="571"/>
      <c r="M72" s="571"/>
      <c r="N72" s="571"/>
      <c r="O72" s="571"/>
      <c r="P72" s="571"/>
      <c r="Q72" s="571"/>
      <c r="R72" s="571"/>
      <c r="S72" s="571"/>
      <c r="T72" s="571"/>
      <c r="U72" s="571"/>
      <c r="V72" s="571"/>
      <c r="W72" s="571"/>
      <c r="X72" s="571"/>
      <c r="Y72" s="571"/>
      <c r="Z72" s="571"/>
      <c r="AA72" s="571"/>
      <c r="AB72" s="571"/>
      <c r="AC72" s="571"/>
      <c r="AD72" s="571"/>
      <c r="AE72" s="571"/>
      <c r="AF72" s="571"/>
    </row>
    <row r="73" spans="1:32" s="572" customFormat="1" ht="21" hidden="1">
      <c r="A73" s="544"/>
      <c r="B73" s="544"/>
      <c r="C73" s="571"/>
      <c r="D73" s="571"/>
      <c r="E73" s="571"/>
      <c r="F73" s="571"/>
      <c r="G73" s="571"/>
      <c r="H73" s="571"/>
      <c r="I73" s="571"/>
      <c r="J73" s="571"/>
      <c r="K73" s="571"/>
      <c r="L73" s="571"/>
      <c r="M73" s="571"/>
      <c r="N73" s="571"/>
      <c r="O73" s="571"/>
      <c r="P73" s="571"/>
      <c r="Q73" s="571"/>
      <c r="R73" s="571"/>
      <c r="S73" s="571"/>
      <c r="T73" s="571"/>
      <c r="U73" s="571"/>
      <c r="V73" s="571"/>
      <c r="W73" s="571"/>
      <c r="X73" s="571"/>
      <c r="Y73" s="571"/>
      <c r="Z73" s="571"/>
      <c r="AA73" s="571"/>
      <c r="AB73" s="571"/>
      <c r="AC73" s="571"/>
      <c r="AD73" s="571"/>
      <c r="AE73" s="571"/>
      <c r="AF73" s="571"/>
    </row>
    <row r="74" spans="1:32" s="572" customFormat="1" ht="21" hidden="1">
      <c r="A74" s="544"/>
      <c r="B74" s="544"/>
      <c r="C74" s="571"/>
      <c r="D74" s="571"/>
      <c r="E74" s="571"/>
      <c r="F74" s="571"/>
      <c r="G74" s="571"/>
      <c r="H74" s="571"/>
      <c r="I74" s="571"/>
      <c r="J74" s="571"/>
      <c r="K74" s="571"/>
      <c r="L74" s="571"/>
      <c r="M74" s="571"/>
      <c r="N74" s="571"/>
      <c r="O74" s="571"/>
      <c r="P74" s="571"/>
      <c r="Q74" s="571"/>
      <c r="R74" s="571"/>
      <c r="S74" s="571"/>
      <c r="T74" s="571"/>
      <c r="U74" s="571"/>
      <c r="V74" s="571"/>
      <c r="W74" s="571"/>
      <c r="X74" s="571"/>
      <c r="Y74" s="571"/>
      <c r="Z74" s="571"/>
      <c r="AA74" s="571"/>
      <c r="AB74" s="571"/>
      <c r="AC74" s="571"/>
      <c r="AD74" s="571"/>
      <c r="AE74" s="571"/>
      <c r="AF74" s="571"/>
    </row>
    <row r="75" spans="1:32" s="572" customFormat="1" ht="21" hidden="1">
      <c r="A75" s="544"/>
      <c r="B75" s="544"/>
      <c r="C75" s="571"/>
      <c r="D75" s="571"/>
      <c r="E75" s="571"/>
      <c r="F75" s="571"/>
      <c r="G75" s="571"/>
      <c r="H75" s="571"/>
      <c r="I75" s="571"/>
      <c r="J75" s="571"/>
      <c r="K75" s="571"/>
      <c r="L75" s="571"/>
      <c r="M75" s="571"/>
      <c r="N75" s="571"/>
      <c r="O75" s="571"/>
      <c r="P75" s="571"/>
      <c r="Q75" s="571"/>
      <c r="R75" s="571"/>
      <c r="S75" s="571"/>
      <c r="T75" s="571"/>
      <c r="U75" s="571"/>
      <c r="V75" s="571"/>
      <c r="W75" s="571"/>
      <c r="X75" s="571"/>
      <c r="Y75" s="571"/>
      <c r="Z75" s="571"/>
      <c r="AA75" s="571"/>
      <c r="AB75" s="571"/>
      <c r="AC75" s="571"/>
      <c r="AD75" s="571"/>
      <c r="AE75" s="571"/>
      <c r="AF75" s="571"/>
    </row>
    <row r="76" spans="1:32" s="572" customFormat="1" ht="21" hidden="1">
      <c r="A76" s="544"/>
      <c r="B76" s="544"/>
      <c r="C76" s="571"/>
      <c r="D76" s="571"/>
      <c r="E76" s="571"/>
      <c r="F76" s="571"/>
      <c r="G76" s="571"/>
      <c r="H76" s="571"/>
      <c r="I76" s="571"/>
      <c r="J76" s="571"/>
      <c r="K76" s="571"/>
      <c r="L76" s="571"/>
      <c r="M76" s="571"/>
      <c r="N76" s="571"/>
      <c r="O76" s="571"/>
      <c r="P76" s="571"/>
      <c r="Q76" s="571"/>
      <c r="R76" s="571"/>
      <c r="S76" s="571"/>
      <c r="T76" s="571"/>
      <c r="U76" s="571"/>
      <c r="V76" s="571"/>
      <c r="W76" s="571"/>
      <c r="X76" s="571"/>
      <c r="Y76" s="571"/>
      <c r="Z76" s="571"/>
      <c r="AA76" s="571"/>
      <c r="AB76" s="571"/>
      <c r="AC76" s="571"/>
      <c r="AD76" s="571"/>
      <c r="AE76" s="571"/>
      <c r="AF76" s="571"/>
    </row>
    <row r="77" spans="1:32" s="572" customFormat="1" ht="21" hidden="1">
      <c r="A77" s="544"/>
      <c r="B77" s="544"/>
      <c r="C77" s="571"/>
      <c r="D77" s="571"/>
      <c r="E77" s="571"/>
      <c r="F77" s="571"/>
      <c r="G77" s="571"/>
      <c r="H77" s="571"/>
      <c r="I77" s="571"/>
      <c r="J77" s="571"/>
      <c r="K77" s="571"/>
      <c r="L77" s="571"/>
      <c r="M77" s="571"/>
      <c r="N77" s="571"/>
      <c r="O77" s="571"/>
      <c r="P77" s="571"/>
      <c r="Q77" s="571"/>
      <c r="R77" s="571"/>
      <c r="S77" s="571"/>
      <c r="T77" s="571"/>
      <c r="U77" s="571"/>
      <c r="V77" s="571"/>
      <c r="W77" s="571"/>
      <c r="X77" s="571"/>
      <c r="Y77" s="571"/>
      <c r="Z77" s="571"/>
      <c r="AA77" s="571"/>
      <c r="AB77" s="571"/>
      <c r="AC77" s="571"/>
      <c r="AD77" s="571"/>
      <c r="AE77" s="571"/>
      <c r="AF77" s="571"/>
    </row>
    <row r="78" spans="1:32" s="572" customFormat="1" ht="21" hidden="1">
      <c r="A78" s="544"/>
      <c r="B78" s="544"/>
      <c r="C78" s="571"/>
      <c r="D78" s="571"/>
      <c r="E78" s="571"/>
      <c r="F78" s="571"/>
      <c r="G78" s="571"/>
      <c r="H78" s="571"/>
      <c r="I78" s="571"/>
      <c r="J78" s="571"/>
      <c r="K78" s="571"/>
      <c r="L78" s="571"/>
      <c r="M78" s="571"/>
      <c r="N78" s="571"/>
      <c r="O78" s="571"/>
      <c r="P78" s="571"/>
      <c r="Q78" s="571"/>
      <c r="R78" s="571"/>
      <c r="S78" s="571"/>
      <c r="T78" s="571"/>
      <c r="U78" s="571"/>
      <c r="V78" s="571"/>
      <c r="W78" s="571"/>
      <c r="X78" s="571"/>
      <c r="Y78" s="571"/>
      <c r="Z78" s="571"/>
      <c r="AA78" s="571"/>
      <c r="AB78" s="571"/>
      <c r="AC78" s="571"/>
      <c r="AD78" s="571"/>
      <c r="AE78" s="571"/>
      <c r="AF78" s="571"/>
    </row>
    <row r="79" spans="1:32" s="572" customFormat="1" ht="21" hidden="1">
      <c r="A79" s="544"/>
      <c r="B79" s="544"/>
      <c r="C79" s="571"/>
      <c r="D79" s="571"/>
      <c r="E79" s="571"/>
      <c r="F79" s="571"/>
      <c r="G79" s="571"/>
      <c r="H79" s="571"/>
      <c r="I79" s="571"/>
      <c r="J79" s="571"/>
      <c r="K79" s="571"/>
      <c r="L79" s="571"/>
      <c r="M79" s="571"/>
      <c r="N79" s="571"/>
      <c r="O79" s="571"/>
      <c r="P79" s="571"/>
      <c r="Q79" s="571"/>
      <c r="R79" s="571"/>
      <c r="S79" s="571"/>
      <c r="T79" s="571"/>
      <c r="U79" s="571"/>
      <c r="V79" s="571"/>
      <c r="W79" s="571"/>
      <c r="X79" s="571"/>
      <c r="Y79" s="571"/>
      <c r="Z79" s="571"/>
      <c r="AA79" s="571"/>
      <c r="AB79" s="571"/>
      <c r="AC79" s="571"/>
      <c r="AD79" s="571"/>
      <c r="AE79" s="571"/>
      <c r="AF79" s="571"/>
    </row>
    <row r="80" spans="1:32" s="572" customFormat="1" ht="21" hidden="1">
      <c r="A80" s="544"/>
      <c r="B80" s="544"/>
      <c r="C80" s="571"/>
      <c r="D80" s="571"/>
      <c r="E80" s="571"/>
      <c r="F80" s="571"/>
      <c r="G80" s="571"/>
      <c r="H80" s="571"/>
      <c r="I80" s="571"/>
      <c r="J80" s="571"/>
      <c r="K80" s="571"/>
      <c r="L80" s="571"/>
      <c r="M80" s="571"/>
      <c r="N80" s="571"/>
      <c r="O80" s="571"/>
      <c r="P80" s="571"/>
      <c r="Q80" s="571"/>
      <c r="R80" s="571"/>
      <c r="S80" s="571"/>
      <c r="T80" s="571"/>
      <c r="U80" s="571"/>
      <c r="V80" s="571"/>
      <c r="W80" s="571"/>
      <c r="X80" s="571"/>
      <c r="Y80" s="571"/>
      <c r="Z80" s="571"/>
      <c r="AA80" s="571"/>
      <c r="AB80" s="571"/>
      <c r="AC80" s="571"/>
      <c r="AD80" s="571"/>
      <c r="AE80" s="571"/>
      <c r="AF80" s="571"/>
    </row>
    <row r="81" spans="1:32" s="572" customFormat="1" ht="21" hidden="1">
      <c r="A81" s="544"/>
      <c r="B81" s="544"/>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row>
    <row r="82" spans="1:32" s="572" customFormat="1" ht="21" hidden="1">
      <c r="A82" s="544"/>
      <c r="B82" s="544"/>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row>
    <row r="83" spans="1:32" hidden="1">
      <c r="A83" s="544"/>
      <c r="B83" s="545"/>
    </row>
    <row r="84" spans="1:32" hidden="1">
      <c r="A84" s="544"/>
      <c r="B84" s="545"/>
    </row>
    <row r="85" spans="1:32" hidden="1">
      <c r="A85" s="544"/>
      <c r="B85" s="545"/>
    </row>
    <row r="86" spans="1:32" hidden="1">
      <c r="A86" s="544"/>
      <c r="B86" s="545"/>
    </row>
    <row r="87" spans="1:32" hidden="1">
      <c r="A87" s="544"/>
      <c r="B87" s="545"/>
    </row>
    <row r="88" spans="1:32" hidden="1">
      <c r="A88" s="544"/>
      <c r="B88" s="545"/>
    </row>
    <row r="89" spans="1:32" hidden="1">
      <c r="A89" s="544"/>
      <c r="B89" s="545"/>
    </row>
    <row r="90" spans="1:32" hidden="1">
      <c r="A90" s="544"/>
      <c r="B90" s="545"/>
    </row>
    <row r="91" spans="1:32" hidden="1">
      <c r="A91" s="544"/>
      <c r="B91" s="545"/>
    </row>
    <row r="92" spans="1:32" hidden="1">
      <c r="A92" s="544"/>
      <c r="B92" s="545"/>
    </row>
    <row r="93" spans="1:32" hidden="1">
      <c r="A93" s="544"/>
      <c r="B93" s="545"/>
    </row>
    <row r="94" spans="1:32" hidden="1">
      <c r="A94" s="544"/>
      <c r="B94" s="545"/>
    </row>
    <row r="95" spans="1:32" hidden="1">
      <c r="A95" s="544"/>
      <c r="B95" s="545"/>
    </row>
    <row r="96" spans="1:32" hidden="1">
      <c r="A96" s="544"/>
      <c r="B96" s="545"/>
    </row>
    <row r="97" spans="1:2" hidden="1">
      <c r="A97" s="544"/>
      <c r="B97" s="545"/>
    </row>
    <row r="98" spans="1:2" hidden="1">
      <c r="A98" s="544"/>
      <c r="B98" s="545"/>
    </row>
    <row r="99" spans="1:2" hidden="1">
      <c r="A99" s="544"/>
      <c r="B99" s="545"/>
    </row>
    <row r="100" spans="1:2" hidden="1">
      <c r="A100" s="544"/>
      <c r="B100" s="545"/>
    </row>
    <row r="101" spans="1:2" hidden="1">
      <c r="A101" s="544"/>
      <c r="B101" s="545"/>
    </row>
    <row r="102" spans="1:2" hidden="1">
      <c r="A102" s="544"/>
      <c r="B102" s="545"/>
    </row>
    <row r="103" spans="1:2" hidden="1">
      <c r="A103" s="544"/>
      <c r="B103" s="545"/>
    </row>
    <row r="104" spans="1:2" hidden="1">
      <c r="A104" s="544"/>
      <c r="B104" s="545"/>
    </row>
    <row r="105" spans="1:2" hidden="1">
      <c r="A105" s="544"/>
      <c r="B105" s="545"/>
    </row>
    <row r="106" spans="1:2" hidden="1">
      <c r="A106" s="544"/>
      <c r="B106" s="545"/>
    </row>
    <row r="107" spans="1:2" hidden="1">
      <c r="A107" s="544"/>
      <c r="B107" s="545"/>
    </row>
    <row r="108" spans="1:2" hidden="1">
      <c r="A108" s="544"/>
      <c r="B108" s="545"/>
    </row>
    <row r="109" spans="1:2" hidden="1">
      <c r="A109" s="544"/>
      <c r="B109" s="545"/>
    </row>
    <row r="110" spans="1:2" hidden="1">
      <c r="A110" s="544"/>
      <c r="B110" s="545"/>
    </row>
    <row r="111" spans="1:2" hidden="1">
      <c r="A111" s="544"/>
      <c r="B111" s="545"/>
    </row>
    <row r="112" spans="1:2" hidden="1">
      <c r="A112" s="544"/>
      <c r="B112" s="545"/>
    </row>
    <row r="113" spans="1:2" hidden="1">
      <c r="A113" s="544"/>
      <c r="B113" s="545"/>
    </row>
    <row r="114" spans="1:2" hidden="1">
      <c r="A114" s="544"/>
      <c r="B114" s="545"/>
    </row>
    <row r="115" spans="1:2" hidden="1">
      <c r="A115" s="544"/>
      <c r="B115" s="545"/>
    </row>
    <row r="116" spans="1:2" hidden="1">
      <c r="A116" s="544"/>
      <c r="B116" s="545"/>
    </row>
    <row r="117" spans="1:2" hidden="1">
      <c r="A117" s="544"/>
      <c r="B117" s="545"/>
    </row>
    <row r="118" spans="1:2" hidden="1">
      <c r="A118" s="544"/>
      <c r="B118" s="545"/>
    </row>
    <row r="119" spans="1:2" hidden="1">
      <c r="A119" s="544"/>
      <c r="B119" s="545"/>
    </row>
    <row r="120" spans="1:2" hidden="1">
      <c r="A120" s="544"/>
      <c r="B120" s="545"/>
    </row>
    <row r="121" spans="1:2" hidden="1">
      <c r="A121" s="544"/>
      <c r="B121" s="545"/>
    </row>
    <row r="122" spans="1:2" hidden="1">
      <c r="A122" s="544"/>
      <c r="B122" s="545"/>
    </row>
    <row r="123" spans="1:2" hidden="1">
      <c r="A123" s="544"/>
      <c r="B123" s="545"/>
    </row>
    <row r="124" spans="1:2" hidden="1">
      <c r="A124" s="544"/>
      <c r="B124" s="545"/>
    </row>
    <row r="125" spans="1:2" hidden="1">
      <c r="A125" s="544"/>
      <c r="B125" s="545"/>
    </row>
    <row r="126" spans="1:2" hidden="1">
      <c r="A126" s="544"/>
      <c r="B126" s="545"/>
    </row>
    <row r="127" spans="1:2" hidden="1">
      <c r="A127" s="544"/>
      <c r="B127" s="545"/>
    </row>
    <row r="128" spans="1:2" hidden="1">
      <c r="A128" s="544"/>
      <c r="B128" s="545"/>
    </row>
    <row r="129" spans="1:2" hidden="1">
      <c r="A129" s="544"/>
      <c r="B129" s="545"/>
    </row>
    <row r="130" spans="1:2" hidden="1">
      <c r="A130" s="544"/>
      <c r="B130" s="545"/>
    </row>
    <row r="131" spans="1:2" hidden="1">
      <c r="A131" s="544"/>
      <c r="B131" s="545"/>
    </row>
    <row r="132" spans="1:2" hidden="1">
      <c r="A132" s="544"/>
      <c r="B132" s="545"/>
    </row>
    <row r="133" spans="1:2" hidden="1">
      <c r="A133" s="544"/>
      <c r="B133" s="545"/>
    </row>
    <row r="134" spans="1:2" hidden="1">
      <c r="A134" s="544"/>
      <c r="B134" s="545"/>
    </row>
    <row r="135" spans="1:2" hidden="1">
      <c r="A135" s="544"/>
      <c r="B135" s="545"/>
    </row>
    <row r="136" spans="1:2" hidden="1">
      <c r="A136" s="544"/>
      <c r="B136" s="545"/>
    </row>
    <row r="137" spans="1:2" hidden="1">
      <c r="A137" s="544"/>
      <c r="B137" s="545"/>
    </row>
    <row r="138" spans="1:2" hidden="1">
      <c r="A138" s="544"/>
      <c r="B138" s="545"/>
    </row>
    <row r="139" spans="1:2" hidden="1">
      <c r="A139" s="544"/>
      <c r="B139" s="545"/>
    </row>
    <row r="140" spans="1:2" hidden="1">
      <c r="A140" s="544"/>
      <c r="B140" s="545"/>
    </row>
    <row r="141" spans="1:2" hidden="1">
      <c r="A141" s="544"/>
      <c r="B141" s="545"/>
    </row>
    <row r="142" spans="1:2" hidden="1">
      <c r="A142" s="544"/>
      <c r="B142" s="545"/>
    </row>
    <row r="143" spans="1:2" hidden="1">
      <c r="A143" s="544"/>
      <c r="B143" s="545"/>
    </row>
    <row r="144" spans="1:2" hidden="1">
      <c r="A144" s="544"/>
      <c r="B144" s="545"/>
    </row>
    <row r="145" spans="1:2" hidden="1">
      <c r="A145" s="544"/>
      <c r="B145" s="545"/>
    </row>
    <row r="146" spans="1:2" hidden="1">
      <c r="A146" s="544"/>
      <c r="B146" s="545"/>
    </row>
    <row r="147" spans="1:2" hidden="1">
      <c r="A147" s="544"/>
      <c r="B147" s="545"/>
    </row>
    <row r="148" spans="1:2" hidden="1">
      <c r="A148" s="544"/>
      <c r="B148" s="545"/>
    </row>
    <row r="149" spans="1:2" hidden="1">
      <c r="A149" s="544"/>
      <c r="B149" s="545"/>
    </row>
    <row r="150" spans="1:2" hidden="1">
      <c r="A150" s="544"/>
      <c r="B150" s="545"/>
    </row>
    <row r="151" spans="1:2" hidden="1">
      <c r="A151" s="544"/>
      <c r="B151" s="545"/>
    </row>
    <row r="152" spans="1:2" hidden="1">
      <c r="A152" s="544"/>
      <c r="B152" s="545"/>
    </row>
    <row r="153" spans="1:2" hidden="1">
      <c r="A153" s="544"/>
      <c r="B153" s="545"/>
    </row>
    <row r="154" spans="1:2" hidden="1">
      <c r="A154" s="544"/>
      <c r="B154" s="545"/>
    </row>
    <row r="155" spans="1:2" hidden="1">
      <c r="A155" s="544"/>
      <c r="B155" s="545"/>
    </row>
    <row r="156" spans="1:2" hidden="1">
      <c r="A156" s="544"/>
      <c r="B156" s="545"/>
    </row>
    <row r="157" spans="1:2" hidden="1">
      <c r="A157" s="544"/>
      <c r="B157" s="545"/>
    </row>
    <row r="158" spans="1:2" hidden="1">
      <c r="A158" s="544"/>
      <c r="B158" s="545"/>
    </row>
    <row r="159" spans="1:2" hidden="1">
      <c r="A159" s="544"/>
      <c r="B159" s="545"/>
    </row>
    <row r="160" spans="1:2" hidden="1">
      <c r="A160" s="544"/>
      <c r="B160" s="545"/>
    </row>
    <row r="161" spans="1:2" hidden="1">
      <c r="A161" s="544"/>
      <c r="B161" s="545"/>
    </row>
    <row r="162" spans="1:2" hidden="1">
      <c r="A162" s="544"/>
      <c r="B162" s="545"/>
    </row>
    <row r="163" spans="1:2" hidden="1">
      <c r="A163" s="544"/>
      <c r="B163" s="545"/>
    </row>
    <row r="164" spans="1:2" hidden="1">
      <c r="A164" s="544"/>
      <c r="B164" s="545"/>
    </row>
    <row r="165" spans="1:2" hidden="1">
      <c r="A165" s="544"/>
      <c r="B165" s="545"/>
    </row>
    <row r="166" spans="1:2" hidden="1">
      <c r="A166" s="544"/>
      <c r="B166" s="545"/>
    </row>
    <row r="167" spans="1:2" hidden="1">
      <c r="A167" s="544"/>
    </row>
    <row r="168" spans="1:2" hidden="1">
      <c r="A168" s="544"/>
    </row>
    <row r="169" spans="1:2" hidden="1">
      <c r="A169" s="544"/>
    </row>
    <row r="170" spans="1:2" hidden="1">
      <c r="A170" s="544"/>
    </row>
    <row r="171" spans="1:2" hidden="1">
      <c r="A171" s="544"/>
    </row>
    <row r="172" spans="1:2" hidden="1">
      <c r="A172" s="544"/>
    </row>
    <row r="173" spans="1:2" hidden="1">
      <c r="A173" s="544"/>
    </row>
    <row r="174" spans="1:2" hidden="1">
      <c r="A174" s="544"/>
    </row>
    <row r="175" spans="1:2" hidden="1">
      <c r="A175" s="544"/>
    </row>
    <row r="176" spans="1:2" hidden="1">
      <c r="A176" s="544"/>
    </row>
    <row r="177" spans="1:1" hidden="1">
      <c r="A177" s="544"/>
    </row>
    <row r="178" spans="1:1" hidden="1">
      <c r="A178" s="544"/>
    </row>
    <row r="179" spans="1:1" hidden="1">
      <c r="A179" s="544"/>
    </row>
    <row r="180" spans="1:1" hidden="1">
      <c r="A180" s="544"/>
    </row>
    <row r="181" spans="1:1" hidden="1">
      <c r="A181" s="544"/>
    </row>
    <row r="182" spans="1:1" hidden="1">
      <c r="A182" s="544"/>
    </row>
    <row r="183" spans="1:1" hidden="1">
      <c r="A183" s="544"/>
    </row>
    <row r="184" spans="1:1" hidden="1">
      <c r="A184" s="544"/>
    </row>
    <row r="185" spans="1:1" hidden="1">
      <c r="A185" s="544"/>
    </row>
    <row r="186" spans="1:1" hidden="1">
      <c r="A186" s="544"/>
    </row>
    <row r="187" spans="1:1" hidden="1">
      <c r="A187" s="544"/>
    </row>
    <row r="188" spans="1:1" hidden="1">
      <c r="A188" s="544"/>
    </row>
    <row r="189" spans="1:1" hidden="1">
      <c r="A189" s="544"/>
    </row>
    <row r="190" spans="1:1" hidden="1">
      <c r="A190" s="544"/>
    </row>
    <row r="191" spans="1:1" hidden="1">
      <c r="A191" s="544"/>
    </row>
    <row r="192" spans="1:1" hidden="1">
      <c r="A192" s="544"/>
    </row>
    <row r="193" spans="1:1" hidden="1">
      <c r="A193" s="544"/>
    </row>
    <row r="194" spans="1:1" hidden="1">
      <c r="A194" s="544"/>
    </row>
    <row r="195" spans="1:1" hidden="1">
      <c r="A195" s="544"/>
    </row>
    <row r="196" spans="1:1" hidden="1">
      <c r="A196" s="544"/>
    </row>
    <row r="197" spans="1:1" hidden="1">
      <c r="A197" s="544"/>
    </row>
    <row r="198" spans="1:1" hidden="1">
      <c r="A198" s="544"/>
    </row>
    <row r="199" spans="1:1" hidden="1">
      <c r="A199" s="544"/>
    </row>
    <row r="200" spans="1:1" hidden="1">
      <c r="A200" s="544"/>
    </row>
    <row r="201" spans="1:1" hidden="1">
      <c r="A201" s="544"/>
    </row>
    <row r="202" spans="1:1" hidden="1">
      <c r="A202" s="544"/>
    </row>
    <row r="203" spans="1:1" hidden="1">
      <c r="A203" s="544"/>
    </row>
    <row r="204" spans="1:1" hidden="1">
      <c r="A204" s="544"/>
    </row>
    <row r="205" spans="1:1" hidden="1">
      <c r="A205" s="544"/>
    </row>
    <row r="206" spans="1:1" hidden="1">
      <c r="A206" s="544"/>
    </row>
    <row r="207" spans="1:1" hidden="1">
      <c r="A207" s="544"/>
    </row>
    <row r="208" spans="1:1" hidden="1">
      <c r="A208" s="544"/>
    </row>
    <row r="209" spans="1:1" hidden="1">
      <c r="A209" s="544"/>
    </row>
    <row r="210" spans="1:1" hidden="1">
      <c r="A210" s="544"/>
    </row>
    <row r="211" spans="1:1" hidden="1">
      <c r="A211" s="544"/>
    </row>
    <row r="212" spans="1:1" hidden="1">
      <c r="A212" s="544"/>
    </row>
    <row r="213" spans="1:1" hidden="1">
      <c r="A213" s="544"/>
    </row>
    <row r="214" spans="1:1" hidden="1">
      <c r="A214" s="544"/>
    </row>
    <row r="215" spans="1:1" hidden="1">
      <c r="A215" s="544"/>
    </row>
    <row r="216" spans="1:1" hidden="1">
      <c r="A216" s="544"/>
    </row>
    <row r="217" spans="1:1" hidden="1">
      <c r="A217" s="544"/>
    </row>
    <row r="218" spans="1:1" hidden="1">
      <c r="A218" s="544"/>
    </row>
    <row r="219" spans="1:1" hidden="1">
      <c r="A219" s="544"/>
    </row>
    <row r="220" spans="1:1" hidden="1">
      <c r="A220" s="544"/>
    </row>
    <row r="221" spans="1:1" hidden="1">
      <c r="A221" s="544"/>
    </row>
    <row r="222" spans="1:1" hidden="1">
      <c r="A222" s="544"/>
    </row>
    <row r="223" spans="1:1" hidden="1">
      <c r="A223" s="544"/>
    </row>
    <row r="224" spans="1:1" hidden="1">
      <c r="A224" s="544"/>
    </row>
    <row r="225" spans="1:1" hidden="1">
      <c r="A225" s="544"/>
    </row>
    <row r="226" spans="1:1" hidden="1">
      <c r="A226" s="544"/>
    </row>
    <row r="227" spans="1:1" hidden="1">
      <c r="A227" s="544"/>
    </row>
    <row r="228" spans="1:1" hidden="1">
      <c r="A228" s="544"/>
    </row>
    <row r="229" spans="1:1" hidden="1">
      <c r="A229" s="544"/>
    </row>
    <row r="230" spans="1:1" hidden="1">
      <c r="A230" s="544"/>
    </row>
    <row r="231" spans="1:1" hidden="1">
      <c r="A231" s="544"/>
    </row>
    <row r="232" spans="1:1" hidden="1">
      <c r="A232" s="544"/>
    </row>
    <row r="233" spans="1:1" hidden="1">
      <c r="A233" s="544"/>
    </row>
    <row r="234" spans="1:1" hidden="1">
      <c r="A234" s="544"/>
    </row>
    <row r="235" spans="1:1" hidden="1">
      <c r="A235" s="544"/>
    </row>
    <row r="236" spans="1:1" hidden="1">
      <c r="A236" s="544"/>
    </row>
    <row r="237" spans="1:1" hidden="1">
      <c r="A237" s="544"/>
    </row>
    <row r="238" spans="1:1" hidden="1">
      <c r="A238" s="544"/>
    </row>
    <row r="239" spans="1:1" hidden="1">
      <c r="A239" s="544"/>
    </row>
    <row r="240" spans="1:1" hidden="1">
      <c r="A240" s="544"/>
    </row>
    <row r="241" spans="1:1" hidden="1">
      <c r="A241" s="544"/>
    </row>
    <row r="242" spans="1:1" hidden="1">
      <c r="A242" s="544"/>
    </row>
    <row r="243" spans="1:1" hidden="1">
      <c r="A243" s="544"/>
    </row>
    <row r="244" spans="1:1" hidden="1">
      <c r="A244" s="544"/>
    </row>
    <row r="245" spans="1:1" hidden="1">
      <c r="A245" s="544"/>
    </row>
    <row r="246" spans="1:1" hidden="1">
      <c r="A246" s="544"/>
    </row>
    <row r="247" spans="1:1" hidden="1">
      <c r="A247" s="544"/>
    </row>
    <row r="248" spans="1:1" hidden="1">
      <c r="A248" s="544"/>
    </row>
    <row r="249" spans="1:1" hidden="1">
      <c r="A249" s="544"/>
    </row>
    <row r="250" spans="1:1" hidden="1">
      <c r="A250" s="544"/>
    </row>
    <row r="251" spans="1:1" hidden="1">
      <c r="A251" s="544"/>
    </row>
    <row r="252" spans="1:1" hidden="1">
      <c r="A252" s="544"/>
    </row>
    <row r="253" spans="1:1" hidden="1">
      <c r="A253" s="544"/>
    </row>
    <row r="254" spans="1:1" hidden="1">
      <c r="A254" s="544"/>
    </row>
    <row r="255" spans="1:1" hidden="1">
      <c r="A255" s="544"/>
    </row>
    <row r="256" spans="1:1" hidden="1">
      <c r="A256" s="544"/>
    </row>
    <row r="257" spans="1:1" hidden="1">
      <c r="A257" s="544"/>
    </row>
    <row r="258" spans="1:1" hidden="1">
      <c r="A258" s="544"/>
    </row>
    <row r="259" spans="1:1" hidden="1">
      <c r="A259" s="544"/>
    </row>
    <row r="260" spans="1:1" hidden="1">
      <c r="A260" s="544"/>
    </row>
    <row r="261" spans="1:1" hidden="1">
      <c r="A261" s="544"/>
    </row>
    <row r="262" spans="1:1" hidden="1">
      <c r="A262" s="544"/>
    </row>
    <row r="263" spans="1:1" hidden="1">
      <c r="A263" s="544"/>
    </row>
    <row r="264" spans="1:1" hidden="1">
      <c r="A264" s="544"/>
    </row>
    <row r="265" spans="1:1" hidden="1">
      <c r="A265" s="544"/>
    </row>
    <row r="266" spans="1:1" hidden="1">
      <c r="A266" s="544"/>
    </row>
    <row r="267" spans="1:1" hidden="1">
      <c r="A267" s="544"/>
    </row>
    <row r="268" spans="1:1" hidden="1">
      <c r="A268" s="544"/>
    </row>
    <row r="269" spans="1:1" hidden="1">
      <c r="A269" s="544"/>
    </row>
    <row r="270" spans="1:1" hidden="1">
      <c r="A270" s="544"/>
    </row>
    <row r="271" spans="1:1" hidden="1">
      <c r="A271" s="544"/>
    </row>
    <row r="272" spans="1:1" hidden="1">
      <c r="A272" s="544"/>
    </row>
    <row r="273" spans="1:1" hidden="1">
      <c r="A273" s="544"/>
    </row>
    <row r="274" spans="1:1" hidden="1">
      <c r="A274" s="544"/>
    </row>
    <row r="275" spans="1:1" hidden="1">
      <c r="A275" s="544"/>
    </row>
    <row r="276" spans="1:1" hidden="1">
      <c r="A276" s="544"/>
    </row>
    <row r="277" spans="1:1" hidden="1">
      <c r="A277" s="544"/>
    </row>
    <row r="278" spans="1:1" hidden="1">
      <c r="A278" s="544"/>
    </row>
    <row r="279" spans="1:1" hidden="1">
      <c r="A279" s="544"/>
    </row>
    <row r="280" spans="1:1" hidden="1">
      <c r="A280" s="544"/>
    </row>
    <row r="281" spans="1:1" hidden="1">
      <c r="A281" s="544"/>
    </row>
    <row r="282" spans="1:1" hidden="1">
      <c r="A282" s="544"/>
    </row>
    <row r="283" spans="1:1" hidden="1">
      <c r="A283" s="544"/>
    </row>
    <row r="284" spans="1:1" hidden="1">
      <c r="A284" s="544"/>
    </row>
    <row r="285" spans="1:1" hidden="1">
      <c r="A285" s="544"/>
    </row>
    <row r="286" spans="1:1" hidden="1">
      <c r="A286" s="544"/>
    </row>
    <row r="287" spans="1:1" hidden="1">
      <c r="A287" s="544"/>
    </row>
    <row r="288" spans="1:1" hidden="1">
      <c r="A288" s="544"/>
    </row>
    <row r="289" spans="1:1" hidden="1">
      <c r="A289" s="544"/>
    </row>
    <row r="290" spans="1:1" hidden="1">
      <c r="A290" s="544"/>
    </row>
    <row r="291" spans="1:1" hidden="1">
      <c r="A291" s="544"/>
    </row>
    <row r="292" spans="1:1" hidden="1">
      <c r="A292" s="544"/>
    </row>
    <row r="293" spans="1:1" hidden="1">
      <c r="A293" s="544"/>
    </row>
    <row r="294" spans="1:1" hidden="1">
      <c r="A294" s="544"/>
    </row>
    <row r="295" spans="1:1" hidden="1">
      <c r="A295" s="544"/>
    </row>
    <row r="296" spans="1:1" hidden="1">
      <c r="A296" s="544"/>
    </row>
    <row r="297" spans="1:1" hidden="1">
      <c r="A297" s="544"/>
    </row>
    <row r="298" spans="1:1" hidden="1">
      <c r="A298" s="544"/>
    </row>
    <row r="299" spans="1:1" hidden="1">
      <c r="A299" s="544"/>
    </row>
    <row r="300" spans="1:1" hidden="1">
      <c r="A300" s="544"/>
    </row>
    <row r="301" spans="1:1" hidden="1">
      <c r="A301" s="544"/>
    </row>
    <row r="302" spans="1:1" hidden="1">
      <c r="A302" s="544"/>
    </row>
    <row r="303" spans="1:1" hidden="1">
      <c r="A303" s="544"/>
    </row>
    <row r="304" spans="1:1" hidden="1">
      <c r="A304" s="544"/>
    </row>
    <row r="305" spans="1:1" hidden="1">
      <c r="A305" s="544"/>
    </row>
    <row r="306" spans="1:1" hidden="1">
      <c r="A306" s="544"/>
    </row>
    <row r="307" spans="1:1" hidden="1">
      <c r="A307" s="544"/>
    </row>
    <row r="308" spans="1:1" hidden="1">
      <c r="A308" s="544"/>
    </row>
    <row r="309" spans="1:1" hidden="1">
      <c r="A309" s="544"/>
    </row>
    <row r="310" spans="1:1" hidden="1">
      <c r="A310" s="544"/>
    </row>
    <row r="311" spans="1:1" hidden="1">
      <c r="A311" s="544"/>
    </row>
    <row r="312" spans="1:1" hidden="1">
      <c r="A312" s="544"/>
    </row>
    <row r="313" spans="1:1" hidden="1">
      <c r="A313" s="544"/>
    </row>
    <row r="314" spans="1:1" hidden="1">
      <c r="A314" s="544"/>
    </row>
    <row r="315" spans="1:1" hidden="1">
      <c r="A315" s="544"/>
    </row>
    <row r="316" spans="1:1" hidden="1">
      <c r="A316" s="544"/>
    </row>
    <row r="317" spans="1:1" hidden="1">
      <c r="A317" s="544"/>
    </row>
    <row r="318" spans="1:1" hidden="1">
      <c r="A318" s="544"/>
    </row>
    <row r="319" spans="1:1" hidden="1">
      <c r="A319" s="544"/>
    </row>
    <row r="320" spans="1:1" hidden="1">
      <c r="A320" s="544"/>
    </row>
    <row r="321" spans="1:1" hidden="1">
      <c r="A321" s="544"/>
    </row>
    <row r="322" spans="1:1" hidden="1">
      <c r="A322" s="544"/>
    </row>
    <row r="323" spans="1:1" hidden="1">
      <c r="A323" s="544"/>
    </row>
    <row r="324" spans="1:1" hidden="1">
      <c r="A324" s="544"/>
    </row>
    <row r="325" spans="1:1" hidden="1">
      <c r="A325" s="544"/>
    </row>
    <row r="326" spans="1:1" hidden="1">
      <c r="A326" s="544"/>
    </row>
    <row r="327" spans="1:1" hidden="1">
      <c r="A327" s="544"/>
    </row>
    <row r="328" spans="1:1" hidden="1">
      <c r="A328" s="544"/>
    </row>
    <row r="329" spans="1:1" hidden="1">
      <c r="A329" s="544"/>
    </row>
    <row r="330" spans="1:1" hidden="1">
      <c r="A330" s="544"/>
    </row>
    <row r="331" spans="1:1" hidden="1">
      <c r="A331" s="544"/>
    </row>
    <row r="332" spans="1:1" hidden="1">
      <c r="A332" s="544"/>
    </row>
    <row r="333" spans="1:1" hidden="1">
      <c r="A333" s="544"/>
    </row>
    <row r="334" spans="1:1" hidden="1">
      <c r="A334" s="544"/>
    </row>
    <row r="335" spans="1:1" hidden="1">
      <c r="A335" s="544"/>
    </row>
    <row r="336" spans="1:1" hidden="1">
      <c r="A336" s="544"/>
    </row>
    <row r="337" spans="1:1" hidden="1">
      <c r="A337" s="544"/>
    </row>
    <row r="338" spans="1:1" hidden="1">
      <c r="A338" s="544"/>
    </row>
    <row r="339" spans="1:1" hidden="1">
      <c r="A339" s="544"/>
    </row>
    <row r="340" spans="1:1" hidden="1">
      <c r="A340" s="544"/>
    </row>
    <row r="341" spans="1:1" hidden="1">
      <c r="A341" s="544"/>
    </row>
    <row r="342" spans="1:1" hidden="1">
      <c r="A342" s="544"/>
    </row>
    <row r="343" spans="1:1" hidden="1">
      <c r="A343" s="544"/>
    </row>
    <row r="344" spans="1:1" hidden="1">
      <c r="A344" s="544"/>
    </row>
    <row r="345" spans="1:1" hidden="1">
      <c r="A345" s="544"/>
    </row>
    <row r="346" spans="1:1" hidden="1">
      <c r="A346" s="544"/>
    </row>
    <row r="347" spans="1:1" hidden="1">
      <c r="A347" s="544"/>
    </row>
    <row r="348" spans="1:1" hidden="1">
      <c r="A348" s="544"/>
    </row>
    <row r="349" spans="1:1" hidden="1">
      <c r="A349" s="544"/>
    </row>
    <row r="350" spans="1:1" hidden="1">
      <c r="A350" s="544"/>
    </row>
    <row r="351" spans="1:1" hidden="1">
      <c r="A351" s="544"/>
    </row>
    <row r="352" spans="1:1" hidden="1">
      <c r="A352" s="544"/>
    </row>
    <row r="353" spans="1:1" hidden="1">
      <c r="A353" s="544"/>
    </row>
    <row r="354" spans="1:1" hidden="1">
      <c r="A354" s="544"/>
    </row>
    <row r="355" spans="1:1" hidden="1">
      <c r="A355" s="544"/>
    </row>
    <row r="356" spans="1:1" hidden="1">
      <c r="A356" s="544"/>
    </row>
    <row r="357" spans="1:1" hidden="1">
      <c r="A357" s="544"/>
    </row>
    <row r="358" spans="1:1" hidden="1">
      <c r="A358" s="544"/>
    </row>
    <row r="359" spans="1:1" hidden="1">
      <c r="A359" s="544"/>
    </row>
    <row r="360" spans="1:1" hidden="1">
      <c r="A360" s="544"/>
    </row>
    <row r="361" spans="1:1" hidden="1">
      <c r="A361" s="544"/>
    </row>
    <row r="362" spans="1:1" hidden="1">
      <c r="A362" s="544"/>
    </row>
    <row r="363" spans="1:1" hidden="1">
      <c r="A363" s="544"/>
    </row>
    <row r="364" spans="1:1" hidden="1">
      <c r="A364" s="544"/>
    </row>
    <row r="365" spans="1:1" hidden="1">
      <c r="A365" s="544"/>
    </row>
    <row r="366" spans="1:1" hidden="1">
      <c r="A366" s="544"/>
    </row>
    <row r="367" spans="1:1" hidden="1">
      <c r="A367" s="544"/>
    </row>
    <row r="368" spans="1:1" hidden="1">
      <c r="A368" s="544"/>
    </row>
    <row r="369" spans="1:1" hidden="1">
      <c r="A369" s="544"/>
    </row>
    <row r="370" spans="1:1" hidden="1">
      <c r="A370" s="544"/>
    </row>
    <row r="371" spans="1:1" hidden="1">
      <c r="A371" s="544"/>
    </row>
    <row r="372" spans="1:1" hidden="1">
      <c r="A372" s="544"/>
    </row>
    <row r="373" spans="1:1" hidden="1">
      <c r="A373" s="544"/>
    </row>
    <row r="374" spans="1:1" hidden="1">
      <c r="A374" s="544"/>
    </row>
    <row r="375" spans="1:1" hidden="1">
      <c r="A375" s="544"/>
    </row>
    <row r="376" spans="1:1" hidden="1">
      <c r="A376" s="544"/>
    </row>
    <row r="377" spans="1:1" hidden="1">
      <c r="A377" s="544"/>
    </row>
    <row r="378" spans="1:1" hidden="1">
      <c r="A378" s="544"/>
    </row>
    <row r="379" spans="1:1" hidden="1">
      <c r="A379" s="544"/>
    </row>
    <row r="380" spans="1:1" hidden="1">
      <c r="A380" s="544"/>
    </row>
    <row r="381" spans="1:1" hidden="1">
      <c r="A381" s="544"/>
    </row>
    <row r="382" spans="1:1" hidden="1">
      <c r="A382" s="544"/>
    </row>
    <row r="383" spans="1:1" hidden="1">
      <c r="A383" s="544"/>
    </row>
    <row r="384" spans="1:1" hidden="1">
      <c r="A384" s="544"/>
    </row>
    <row r="385" spans="1:1" hidden="1">
      <c r="A385" s="544"/>
    </row>
    <row r="386" spans="1:1" hidden="1">
      <c r="A386" s="544"/>
    </row>
    <row r="387" spans="1:1" hidden="1">
      <c r="A387" s="544"/>
    </row>
    <row r="388" spans="1:1" hidden="1">
      <c r="A388" s="544"/>
    </row>
    <row r="389" spans="1:1" hidden="1">
      <c r="A389" s="544"/>
    </row>
    <row r="390" spans="1:1" hidden="1">
      <c r="A390" s="544"/>
    </row>
    <row r="391" spans="1:1" hidden="1">
      <c r="A391" s="544"/>
    </row>
    <row r="392" spans="1:1" hidden="1">
      <c r="A392" s="544"/>
    </row>
    <row r="393" spans="1:1" hidden="1">
      <c r="A393" s="544"/>
    </row>
    <row r="394" spans="1:1" hidden="1">
      <c r="A394" s="544"/>
    </row>
    <row r="395" spans="1:1" hidden="1">
      <c r="A395" s="544"/>
    </row>
    <row r="396" spans="1:1" hidden="1">
      <c r="A396" s="544"/>
    </row>
    <row r="397" spans="1:1" hidden="1">
      <c r="A397" s="544"/>
    </row>
    <row r="398" spans="1:1" hidden="1">
      <c r="A398" s="544"/>
    </row>
    <row r="399" spans="1:1" hidden="1">
      <c r="A399" s="544"/>
    </row>
    <row r="400" spans="1:1" hidden="1">
      <c r="A400" s="544"/>
    </row>
    <row r="401" spans="1:1" hidden="1">
      <c r="A401" s="544"/>
    </row>
    <row r="402" spans="1:1" hidden="1">
      <c r="A402" s="544"/>
    </row>
    <row r="403" spans="1:1" hidden="1">
      <c r="A403" s="544"/>
    </row>
    <row r="404" spans="1:1" hidden="1">
      <c r="A404" s="544"/>
    </row>
    <row r="405" spans="1:1" hidden="1">
      <c r="A405" s="544"/>
    </row>
    <row r="406" spans="1:1" hidden="1">
      <c r="A406" s="544"/>
    </row>
    <row r="407" spans="1:1" hidden="1">
      <c r="A407" s="544"/>
    </row>
    <row r="408" spans="1:1" hidden="1">
      <c r="A408" s="544"/>
    </row>
    <row r="409" spans="1:1" hidden="1">
      <c r="A409" s="544"/>
    </row>
    <row r="410" spans="1:1" hidden="1">
      <c r="A410" s="544"/>
    </row>
    <row r="411" spans="1:1" hidden="1">
      <c r="A411" s="544"/>
    </row>
    <row r="412" spans="1:1" hidden="1">
      <c r="A412" s="544"/>
    </row>
    <row r="413" spans="1:1" hidden="1">
      <c r="A413" s="544"/>
    </row>
    <row r="414" spans="1:1" hidden="1">
      <c r="A414" s="544"/>
    </row>
    <row r="415" spans="1:1" hidden="1">
      <c r="A415" s="544"/>
    </row>
    <row r="416" spans="1:1" hidden="1">
      <c r="A416" s="544"/>
    </row>
    <row r="417" spans="1:1" hidden="1">
      <c r="A417" s="544"/>
    </row>
    <row r="418" spans="1:1" hidden="1">
      <c r="A418" s="544"/>
    </row>
    <row r="419" spans="1:1" hidden="1">
      <c r="A419" s="544"/>
    </row>
    <row r="420" spans="1:1" hidden="1">
      <c r="A420" s="544"/>
    </row>
    <row r="421" spans="1:1" hidden="1">
      <c r="A421" s="544"/>
    </row>
    <row r="422" spans="1:1" hidden="1">
      <c r="A422" s="544"/>
    </row>
    <row r="423" spans="1:1" hidden="1">
      <c r="A423" s="544"/>
    </row>
    <row r="424" spans="1:1" hidden="1">
      <c r="A424" s="544"/>
    </row>
    <row r="425" spans="1:1" hidden="1">
      <c r="A425" s="544"/>
    </row>
    <row r="426" spans="1:1" hidden="1">
      <c r="A426" s="544"/>
    </row>
    <row r="427" spans="1:1" hidden="1">
      <c r="A427" s="544"/>
    </row>
    <row r="428" spans="1:1" hidden="1">
      <c r="A428" s="544"/>
    </row>
    <row r="429" spans="1:1" hidden="1">
      <c r="A429" s="544"/>
    </row>
    <row r="430" spans="1:1" hidden="1">
      <c r="A430" s="544"/>
    </row>
    <row r="431" spans="1:1" hidden="1">
      <c r="A431" s="544"/>
    </row>
    <row r="432" spans="1:1" hidden="1">
      <c r="A432" s="544"/>
    </row>
    <row r="433" spans="1:1" hidden="1">
      <c r="A433" s="544"/>
    </row>
    <row r="434" spans="1:1" hidden="1">
      <c r="A434" s="544"/>
    </row>
    <row r="435" spans="1:1" hidden="1">
      <c r="A435" s="544"/>
    </row>
    <row r="436" spans="1:1" hidden="1">
      <c r="A436" s="544"/>
    </row>
    <row r="437" spans="1:1" hidden="1">
      <c r="A437" s="544"/>
    </row>
    <row r="438" spans="1:1" hidden="1">
      <c r="A438" s="544"/>
    </row>
    <row r="439" spans="1:1" hidden="1">
      <c r="A439" s="544"/>
    </row>
    <row r="440" spans="1:1" hidden="1">
      <c r="A440" s="544"/>
    </row>
    <row r="441" spans="1:1" hidden="1">
      <c r="A441" s="544"/>
    </row>
    <row r="442" spans="1:1" hidden="1">
      <c r="A442" s="544"/>
    </row>
    <row r="443" spans="1:1" hidden="1">
      <c r="A443" s="544"/>
    </row>
    <row r="444" spans="1:1" hidden="1">
      <c r="A444" s="544"/>
    </row>
    <row r="445" spans="1:1" hidden="1">
      <c r="A445" s="544"/>
    </row>
    <row r="446" spans="1:1" hidden="1">
      <c r="A446" s="544"/>
    </row>
    <row r="447" spans="1:1" hidden="1">
      <c r="A447" s="544"/>
    </row>
    <row r="448" spans="1:1" hidden="1">
      <c r="A448" s="544"/>
    </row>
    <row r="449" spans="1:1" hidden="1">
      <c r="A449" s="544"/>
    </row>
    <row r="450" spans="1:1" hidden="1">
      <c r="A450" s="544"/>
    </row>
    <row r="451" spans="1:1" hidden="1">
      <c r="A451" s="544"/>
    </row>
    <row r="452" spans="1:1" hidden="1">
      <c r="A452" s="544"/>
    </row>
    <row r="453" spans="1:1" hidden="1">
      <c r="A453" s="544"/>
    </row>
    <row r="454" spans="1:1" hidden="1">
      <c r="A454" s="544"/>
    </row>
    <row r="455" spans="1:1" hidden="1">
      <c r="A455" s="544"/>
    </row>
    <row r="456" spans="1:1" hidden="1">
      <c r="A456" s="544"/>
    </row>
    <row r="457" spans="1:1" hidden="1">
      <c r="A457" s="544"/>
    </row>
    <row r="458" spans="1:1" hidden="1">
      <c r="A458" s="544"/>
    </row>
    <row r="459" spans="1:1" hidden="1">
      <c r="A459" s="544"/>
    </row>
    <row r="460" spans="1:1" hidden="1">
      <c r="A460" s="544"/>
    </row>
    <row r="461" spans="1:1" hidden="1">
      <c r="A461" s="544"/>
    </row>
    <row r="462" spans="1:1" hidden="1">
      <c r="A462" s="544"/>
    </row>
    <row r="463" spans="1:1" hidden="1">
      <c r="A463" s="544"/>
    </row>
    <row r="464" spans="1:1" hidden="1">
      <c r="A464" s="544"/>
    </row>
    <row r="465" spans="1:1" hidden="1">
      <c r="A465" s="544"/>
    </row>
    <row r="466" spans="1:1" hidden="1">
      <c r="A466" s="544"/>
    </row>
    <row r="467" spans="1:1" hidden="1">
      <c r="A467" s="544"/>
    </row>
    <row r="468" spans="1:1" hidden="1">
      <c r="A468" s="544"/>
    </row>
    <row r="469" spans="1:1" hidden="1">
      <c r="A469" s="544"/>
    </row>
    <row r="470" spans="1:1" hidden="1">
      <c r="A470" s="544"/>
    </row>
    <row r="471" spans="1:1" hidden="1">
      <c r="A471" s="544"/>
    </row>
    <row r="472" spans="1:1" hidden="1">
      <c r="A472" s="544"/>
    </row>
    <row r="473" spans="1:1" hidden="1">
      <c r="A473" s="544"/>
    </row>
    <row r="474" spans="1:1" hidden="1">
      <c r="A474" s="544"/>
    </row>
    <row r="475" spans="1:1" hidden="1">
      <c r="A475" s="544"/>
    </row>
    <row r="476" spans="1:1" hidden="1">
      <c r="A476" s="544"/>
    </row>
    <row r="477" spans="1:1" hidden="1">
      <c r="A477" s="544"/>
    </row>
    <row r="478" spans="1:1" hidden="1">
      <c r="A478" s="544"/>
    </row>
    <row r="479" spans="1:1" hidden="1">
      <c r="A479" s="544"/>
    </row>
    <row r="480" spans="1:1" hidden="1">
      <c r="A480" s="544"/>
    </row>
    <row r="481" spans="1:1" hidden="1">
      <c r="A481" s="544"/>
    </row>
    <row r="482" spans="1:1" hidden="1">
      <c r="A482" s="544"/>
    </row>
    <row r="483" spans="1:1" hidden="1">
      <c r="A483" s="544"/>
    </row>
    <row r="484" spans="1:1" hidden="1">
      <c r="A484" s="544"/>
    </row>
    <row r="485" spans="1:1" hidden="1">
      <c r="A485" s="544"/>
    </row>
    <row r="486" spans="1:1" hidden="1">
      <c r="A486" s="544"/>
    </row>
    <row r="487" spans="1:1" hidden="1">
      <c r="A487" s="544"/>
    </row>
    <row r="488" spans="1:1" hidden="1">
      <c r="A488" s="544"/>
    </row>
    <row r="489" spans="1:1" hidden="1">
      <c r="A489" s="544"/>
    </row>
    <row r="490" spans="1:1" hidden="1">
      <c r="A490" s="544"/>
    </row>
    <row r="491" spans="1:1" hidden="1">
      <c r="A491" s="544"/>
    </row>
    <row r="492" spans="1:1" hidden="1">
      <c r="A492" s="544"/>
    </row>
    <row r="493" spans="1:1" hidden="1">
      <c r="A493" s="544"/>
    </row>
    <row r="494" spans="1:1" hidden="1">
      <c r="A494" s="544"/>
    </row>
    <row r="495" spans="1:1" hidden="1">
      <c r="A495" s="544"/>
    </row>
    <row r="496" spans="1:1" hidden="1">
      <c r="A496" s="544"/>
    </row>
    <row r="497" spans="1:1" hidden="1">
      <c r="A497" s="544"/>
    </row>
    <row r="498" spans="1:1" hidden="1">
      <c r="A498" s="544"/>
    </row>
    <row r="499" spans="1:1" hidden="1">
      <c r="A499" s="544"/>
    </row>
    <row r="500" spans="1:1" hidden="1">
      <c r="A500" s="544"/>
    </row>
    <row r="501" spans="1:1" hidden="1">
      <c r="A501" s="544"/>
    </row>
    <row r="502" spans="1:1" hidden="1">
      <c r="A502" s="544"/>
    </row>
    <row r="503" spans="1:1" hidden="1">
      <c r="A503" s="544"/>
    </row>
    <row r="504" spans="1:1" hidden="1">
      <c r="A504" s="544"/>
    </row>
    <row r="505" spans="1:1" hidden="1">
      <c r="A505" s="544"/>
    </row>
    <row r="506" spans="1:1" hidden="1">
      <c r="A506" s="544"/>
    </row>
    <row r="507" spans="1:1" hidden="1">
      <c r="A507" s="544"/>
    </row>
    <row r="508" spans="1:1" hidden="1">
      <c r="A508" s="544"/>
    </row>
    <row r="509" spans="1:1" hidden="1">
      <c r="A509" s="544"/>
    </row>
    <row r="510" spans="1:1" hidden="1">
      <c r="A510" s="544"/>
    </row>
    <row r="511" spans="1:1" hidden="1">
      <c r="A511" s="544"/>
    </row>
    <row r="512" spans="1:1" hidden="1">
      <c r="A512" s="544"/>
    </row>
    <row r="513" spans="1:1" hidden="1">
      <c r="A513" s="544"/>
    </row>
    <row r="514" spans="1:1" hidden="1">
      <c r="A514" s="544"/>
    </row>
    <row r="515" spans="1:1" hidden="1">
      <c r="A515" s="544"/>
    </row>
    <row r="516" spans="1:1" hidden="1">
      <c r="A516" s="544"/>
    </row>
    <row r="517" spans="1:1" hidden="1">
      <c r="A517" s="544"/>
    </row>
    <row r="518" spans="1:1" hidden="1">
      <c r="A518" s="544"/>
    </row>
    <row r="519" spans="1:1" hidden="1">
      <c r="A519" s="544"/>
    </row>
    <row r="520" spans="1:1" hidden="1">
      <c r="A520" s="544"/>
    </row>
    <row r="521" spans="1:1" hidden="1">
      <c r="A521" s="544"/>
    </row>
    <row r="522" spans="1:1" hidden="1">
      <c r="A522" s="544"/>
    </row>
    <row r="523" spans="1:1" hidden="1">
      <c r="A523" s="544"/>
    </row>
    <row r="524" spans="1:1" hidden="1">
      <c r="A524" s="544"/>
    </row>
    <row r="525" spans="1:1" hidden="1">
      <c r="A525" s="544"/>
    </row>
    <row r="526" spans="1:1" hidden="1">
      <c r="A526" s="544"/>
    </row>
    <row r="527" spans="1:1" hidden="1">
      <c r="A527" s="544"/>
    </row>
    <row r="528" spans="1:1" hidden="1">
      <c r="A528" s="544"/>
    </row>
    <row r="529" spans="1:1" hidden="1">
      <c r="A529" s="544"/>
    </row>
    <row r="530" spans="1:1" hidden="1">
      <c r="A530" s="544"/>
    </row>
    <row r="531" spans="1:1" hidden="1">
      <c r="A531" s="544"/>
    </row>
    <row r="532" spans="1:1" hidden="1">
      <c r="A532" s="544"/>
    </row>
    <row r="533" spans="1:1" hidden="1">
      <c r="A533" s="544"/>
    </row>
    <row r="534" spans="1:1" hidden="1">
      <c r="A534" s="544"/>
    </row>
    <row r="535" spans="1:1" hidden="1">
      <c r="A535" s="544"/>
    </row>
    <row r="536" spans="1:1" hidden="1">
      <c r="A536" s="544"/>
    </row>
    <row r="537" spans="1:1" hidden="1">
      <c r="A537" s="544"/>
    </row>
    <row r="538" spans="1:1" hidden="1">
      <c r="A538" s="544"/>
    </row>
    <row r="539" spans="1:1" hidden="1">
      <c r="A539" s="544"/>
    </row>
    <row r="540" spans="1:1" hidden="1">
      <c r="A540" s="544"/>
    </row>
    <row r="541" spans="1:1" hidden="1">
      <c r="A541" s="544"/>
    </row>
    <row r="542" spans="1:1" hidden="1">
      <c r="A542" s="544"/>
    </row>
    <row r="543" spans="1:1" hidden="1">
      <c r="A543" s="544"/>
    </row>
    <row r="544" spans="1:1" hidden="1">
      <c r="A544" s="544"/>
    </row>
    <row r="545" spans="1:1" hidden="1">
      <c r="A545" s="544"/>
    </row>
    <row r="546" spans="1:1" hidden="1">
      <c r="A546" s="544"/>
    </row>
    <row r="547" spans="1:1" hidden="1">
      <c r="A547" s="544"/>
    </row>
    <row r="548" spans="1:1" hidden="1">
      <c r="A548" s="544"/>
    </row>
    <row r="549" spans="1:1" hidden="1">
      <c r="A549" s="544"/>
    </row>
    <row r="550" spans="1:1" hidden="1">
      <c r="A550" s="544"/>
    </row>
    <row r="551" spans="1:1" hidden="1">
      <c r="A551" s="544"/>
    </row>
    <row r="552" spans="1:1" hidden="1">
      <c r="A552" s="544"/>
    </row>
    <row r="553" spans="1:1" hidden="1">
      <c r="A553" s="544"/>
    </row>
    <row r="554" spans="1:1" hidden="1">
      <c r="A554" s="544"/>
    </row>
    <row r="555" spans="1:1" hidden="1">
      <c r="A555" s="544"/>
    </row>
    <row r="556" spans="1:1" hidden="1">
      <c r="A556" s="544"/>
    </row>
    <row r="557" spans="1:1" hidden="1">
      <c r="A557" s="544"/>
    </row>
    <row r="558" spans="1:1" hidden="1">
      <c r="A558" s="544"/>
    </row>
    <row r="559" spans="1:1" hidden="1">
      <c r="A559" s="544"/>
    </row>
    <row r="560" spans="1:1" hidden="1">
      <c r="A560" s="544"/>
    </row>
    <row r="561" spans="1:1" hidden="1">
      <c r="A561" s="544"/>
    </row>
    <row r="562" spans="1:1" hidden="1">
      <c r="A562" s="544"/>
    </row>
    <row r="563" spans="1:1" hidden="1">
      <c r="A563" s="544"/>
    </row>
    <row r="564" spans="1:1" hidden="1">
      <c r="A564" s="544"/>
    </row>
    <row r="565" spans="1:1" hidden="1">
      <c r="A565" s="544"/>
    </row>
    <row r="566" spans="1:1" hidden="1">
      <c r="A566" s="544"/>
    </row>
    <row r="567" spans="1:1" hidden="1">
      <c r="A567" s="544"/>
    </row>
    <row r="568" spans="1:1" hidden="1">
      <c r="A568" s="544"/>
    </row>
  </sheetData>
  <mergeCells count="38">
    <mergeCell ref="J8:K8"/>
    <mergeCell ref="N15:O16"/>
    <mergeCell ref="D3:S4"/>
    <mergeCell ref="E28:P31"/>
    <mergeCell ref="O8:S8"/>
    <mergeCell ref="M8:N8"/>
    <mergeCell ref="N12:O12"/>
    <mergeCell ref="E23:F23"/>
    <mergeCell ref="E26:I26"/>
    <mergeCell ref="P12:Q12"/>
    <mergeCell ref="P14:T14"/>
    <mergeCell ref="R26:T26"/>
    <mergeCell ref="R27:T27"/>
    <mergeCell ref="D6:G6"/>
    <mergeCell ref="E8:G8"/>
    <mergeCell ref="E10:G10"/>
    <mergeCell ref="J10:K10"/>
    <mergeCell ref="K12:M12"/>
    <mergeCell ref="I12:J12"/>
    <mergeCell ref="J16:L16"/>
    <mergeCell ref="F14:H14"/>
    <mergeCell ref="J14:L14"/>
    <mergeCell ref="F16:H16"/>
    <mergeCell ref="E12:G12"/>
    <mergeCell ref="E24:F24"/>
    <mergeCell ref="N17:O17"/>
    <mergeCell ref="U19:W19"/>
    <mergeCell ref="N36:Q36"/>
    <mergeCell ref="N37:Q37"/>
    <mergeCell ref="P25:Q25"/>
    <mergeCell ref="F36:G38"/>
    <mergeCell ref="H36:I36"/>
    <mergeCell ref="H37:I37"/>
    <mergeCell ref="F35:J35"/>
    <mergeCell ref="E18:F18"/>
    <mergeCell ref="E20:F20"/>
    <mergeCell ref="E21:F21"/>
    <mergeCell ref="E22:F22"/>
  </mergeCells>
  <conditionalFormatting sqref="J26">
    <cfRule type="expression" dxfId="14" priority="2">
      <formula>$J$26&gt;$H$25</formula>
    </cfRule>
    <cfRule type="expression" dxfId="13" priority="4">
      <formula>$J$26&lt;=$H$25</formula>
    </cfRule>
  </conditionalFormatting>
  <conditionalFormatting sqref="N36">
    <cfRule type="dataBar" priority="1">
      <dataBar>
        <cfvo type="num" val="0"/>
        <cfvo type="num" val="100"/>
        <color rgb="FF638EC6"/>
      </dataBar>
      <extLst>
        <ext xmlns:x14="http://schemas.microsoft.com/office/spreadsheetml/2009/9/main" uri="{B025F937-C7B1-47D3-B67F-A62EFF666E3E}">
          <x14:id>{E0CD770D-1108-494A-A8E5-66EA947C3A0F}</x14:id>
        </ext>
      </extLst>
    </cfRule>
  </conditionalFormatting>
  <dataValidations count="20">
    <dataValidation type="whole" operator="greaterThanOrEqual" allowBlank="1" showInputMessage="1" showErrorMessage="1" error="El año de plantación ha de ser igual o posterior a 2013." sqref="L21:L22" xr:uid="{00000000-0002-0000-0100-000000000000}">
      <formula1>2013</formula1>
    </dataValidation>
    <dataValidation type="textLength" operator="equal" allowBlank="1" showInputMessage="1" showErrorMessage="1" error="La referencia catastral es un código alfanumérico que está compuesto por 20 caracteres." sqref="G23:G24" xr:uid="{00000000-0002-0000-0100-000001000000}">
      <formula1>20</formula1>
    </dataValidation>
    <dataValidation type="whole" operator="greaterThan" allowBlank="1" showInputMessage="1" showErrorMessage="1" error="El segundo año de plantación ha de ser posterior al primero." sqref="L23" xr:uid="{00000000-0002-0000-0100-000002000000}">
      <formula1>L20</formula1>
    </dataValidation>
    <dataValidation type="whole" operator="greaterThan" allowBlank="1" showInputMessage="1" showErrorMessage="1" error="El tercer año de plantación ha de ser posterior al segundo." sqref="L24" xr:uid="{00000000-0002-0000-0100-000003000000}">
      <formula1>L23</formula1>
    </dataValidation>
    <dataValidation allowBlank="1" showErrorMessage="1" sqref="E18:F18" xr:uid="{00000000-0002-0000-0100-000005000000}"/>
    <dataValidation allowBlank="1" showErrorMessage="1" prompt=" " sqref="P12:Q12" xr:uid="{00000000-0002-0000-0100-000006000000}"/>
    <dataValidation type="decimal" operator="greaterThanOrEqual" allowBlank="1" showInputMessage="1" showErrorMessage="1" error="Igual a superior a 30 años en proyectos de forestación, reforestación y de gestión forestal, e igual o mayor a 10 en el resto" promptTitle="Periodo de permanencia" prompt="Si es un proyecto de forestación, reforestación o de gestión forestal, ha de ser  igual o superior a 30 años._x000a_Si es otro tipo de proyecto, ha de ser igual o superior a 10 años." sqref="R12" xr:uid="{00000000-0002-0000-0100-000007000000}">
      <formula1>10</formula1>
    </dataValidation>
    <dataValidation type="whole" operator="greaterThan" allowBlank="1" showInputMessage="1" showErrorMessage="1" error="El quinto año de plantación ha de ser posterior al cuarto." sqref="M26" xr:uid="{00000000-0002-0000-0100-000008000000}">
      <formula1>#REF!</formula1>
    </dataValidation>
    <dataValidation allowBlank="1" showInputMessage="1" showErrorMessage="1" promptTitle="Referencia catastral" prompt="Referencia catastral que incluya provincia, municipio, polígono, parcela y recinto (ej.: 48-20-21-172-9). En caso de existir varias parcelas con diferente referencia catastral, indicar cuáles son en las celdas correspondientes." sqref="E20:F20" xr:uid="{00000000-0002-0000-0100-000009000000}"/>
    <dataValidation allowBlank="1" showInputMessage="1" showErrorMessage="1" promptTitle="Superficie de la parcela" prompt="Superficie correspondiente a cada parcela, expresada en ha" sqref="H20" xr:uid="{00000000-0002-0000-0100-00000A000000}"/>
    <dataValidation allowBlank="1" showInputMessage="1" showErrorMessage="1" promptTitle="Municipio" prompt="Seleccione el municipio donde se ubica el proyecto" sqref="E10" xr:uid="{00000000-0002-0000-0100-00000B000000}"/>
    <dataValidation allowBlank="1" showInputMessage="1" showErrorMessage="1" promptTitle="Nombre del proyecto" prompt="Incluya el nombre del proyecto" sqref="O8:S8" xr:uid="{00000000-0002-0000-0100-00000C000000}"/>
    <dataValidation allowBlank="1" showInputMessage="1" showErrorMessage="1" promptTitle="C.I.F./N.I.F." prompt="Incluya el C.I.F/N.I.F. del promotor del proyecto_x000a_Incluir número y letra. Ej. 14.500.500-H" sqref="J8:K8" xr:uid="{00000000-0002-0000-0100-00000D000000}"/>
    <dataValidation allowBlank="1" showInputMessage="1" showErrorMessage="1" promptTitle="Promotor del proyecto" prompt="Incluya el promotor del proyecto" sqref="E8:G8" xr:uid="{00000000-0002-0000-0100-00000E000000}"/>
    <dataValidation type="whole" operator="greaterThanOrEqual" allowBlank="1" showInputMessage="1" showErrorMessage="1" error="El año de plantación ha de ser igual o posterior a 2013." promptTitle="Año de inicio del proyecto" prompt="Si las actuaciones se van a realizar en años distintos, se debe considerar cada año como un proyecto independiente." sqref="L20" xr:uid="{00000000-0002-0000-0100-00000F000000}">
      <formula1>2013</formula1>
    </dataValidation>
    <dataValidation type="decimal" operator="greaterThanOrEqual" allowBlank="1" showInputMessage="1" showErrorMessage="1" sqref="H21:H24" xr:uid="{00000000-0002-0000-0100-000010000000}">
      <formula1>J21</formula1>
    </dataValidation>
    <dataValidation operator="equal" allowBlank="1" showInputMessage="1" error="La referencia catastral es un código alfanumérico que está compuesto por 20 caracteres." sqref="E21:F24" xr:uid="{00000000-0002-0000-0100-000011000000}"/>
    <dataValidation type="whole" operator="lessThanOrEqual" allowBlank="1" showInputMessage="1" showErrorMessage="1" errorTitle="Superficie de proyecto" error="La superficie del proyecto debe ser igual o menor a la superficie de la parcela" sqref="J26" xr:uid="{00000000-0002-0000-0100-000012000000}">
      <formula1>H25</formula1>
    </dataValidation>
    <dataValidation allowBlank="1" showInputMessage="1" showErrorMessage="1" promptTitle="Superficie de proyecto" prompt="Superficie de proyecto, que podrá ser igual o inferior a la superficie de la parcela, expresada en ha" sqref="J20" xr:uid="{00000000-0002-0000-0100-000013000000}"/>
    <dataValidation allowBlank="1" showInputMessage="1" showErrorMessage="1" promptTitle="Mapa litológico de la CAPV" prompt="Haga clic en el mapa de la derecha, localice su parcela (puede buscar el municipio con la lupa y ver la ortofoto clicando en &quot;Visible layers&quot;), identifique su tipo de suelo e indíquelo en esta casilla._x000a_" sqref="K12:M12" xr:uid="{00000000-0002-0000-0100-000014000000}"/>
  </dataValidations>
  <hyperlinks>
    <hyperlink ref="H37" r:id="rId1" xr:uid="{00000000-0004-0000-0100-000000000000}"/>
    <hyperlink ref="A3" location="'1. Contenido e instrucciones'!A1" display="1. Contenidos e instrucciones" xr:uid="{64DA95CF-CD02-4374-93A7-F185342792C5}"/>
    <hyperlink ref="A4" location="'2. Datos generales proyecto'!A1" display="2. Datos generales del proyecto" xr:uid="{801F81EF-0232-404F-88EC-8CBCC98943AC}"/>
    <hyperlink ref="A5" location="'3. Biomasa forestal futura'!A1" display="3. Biomasa forestal futura" xr:uid="{6751E452-6A7D-400E-97F3-04F4A170F4AF}"/>
    <hyperlink ref="A6" location="'4. Absorciones-Suelo'!A1" display="4. Cálculo de absorciones. Suelo" xr:uid="{E0F18B7A-43D5-4AFA-B27A-340E88C59CC0}"/>
    <hyperlink ref="A7" location="'5. Resultados CO2'!A1" display="5. Resultados CO2" xr:uid="{2A1C32E5-B0D5-4949-8748-9E66108854AA}"/>
    <hyperlink ref="A8" location="'6.Registro-MITECO-Ihobe'!A1" display="6. Resumen y registro" xr:uid="{C6C95DEB-936D-408A-A319-FB8364E10FF2}"/>
    <hyperlink ref="A9" location="'7. Anexo-Factores de absorción'!A1" display="7. Anexo. Factores de absorción" xr:uid="{CA8B1634-EAB7-4742-9598-8495407EA6CD}"/>
    <hyperlink ref="A10" location="'8.Cartografía de apoyo'!A1" display="8. Cartografía de apoyo" xr:uid="{93593138-DA06-4B0A-BE27-5038CCCBD127}"/>
  </hyperlinks>
  <printOptions horizontalCentered="1" verticalCentered="1"/>
  <pageMargins left="0.23622047244094491" right="0.23622047244094491" top="0.35433070866141736" bottom="0.35433070866141736" header="0.31496062992125984" footer="0.31496062992125984"/>
  <pageSetup paperSize="9" scale="40" orientation="portrait" r:id="rId2"/>
  <ignoredErrors>
    <ignoredError sqref="J25:J27 J10 N12 E25 H10 H8:H9 H11:H12 L8:L9 T8:T12 I16 M16 E12 H25 M20 S6"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Confirmar">
                <anchor moveWithCells="1" sizeWithCells="1">
                  <from>
                    <xdr:col>20</xdr:col>
                    <xdr:colOff>390525</xdr:colOff>
                    <xdr:row>7</xdr:row>
                    <xdr:rowOff>57150</xdr:rowOff>
                  </from>
                  <to>
                    <xdr:col>22</xdr:col>
                    <xdr:colOff>257175</xdr:colOff>
                    <xdr:row>9</xdr:row>
                    <xdr:rowOff>85725</xdr:rowOff>
                  </to>
                </anchor>
              </controlPr>
            </control>
          </mc:Choice>
        </mc:AlternateContent>
        <mc:AlternateContent xmlns:mc="http://schemas.openxmlformats.org/markup-compatibility/2006">
          <mc:Choice Requires="x14">
            <control shapeId="2051" r:id="rId6" name="Button 3">
              <controlPr defaultSize="0" print="0" autoFill="0" autoPict="0" macro="[0]!PantallaNormal">
                <anchor moveWithCells="1" sizeWithCells="1">
                  <from>
                    <xdr:col>20</xdr:col>
                    <xdr:colOff>390525</xdr:colOff>
                    <xdr:row>12</xdr:row>
                    <xdr:rowOff>85725</xdr:rowOff>
                  </from>
                  <to>
                    <xdr:col>22</xdr:col>
                    <xdr:colOff>257175</xdr:colOff>
                    <xdr:row>13</xdr:row>
                    <xdr:rowOff>419100</xdr:rowOff>
                  </to>
                </anchor>
              </controlPr>
            </control>
          </mc:Choice>
        </mc:AlternateContent>
        <mc:AlternateContent xmlns:mc="http://schemas.openxmlformats.org/markup-compatibility/2006">
          <mc:Choice Requires="x14">
            <control shapeId="2069" r:id="rId7" name="Button 21">
              <controlPr defaultSize="0" print="0" autoFill="0" autoPict="0" macro="[0]!PantallaCompleta.PantallaCompleta">
                <anchor moveWithCells="1" sizeWithCells="1">
                  <from>
                    <xdr:col>20</xdr:col>
                    <xdr:colOff>390525</xdr:colOff>
                    <xdr:row>10</xdr:row>
                    <xdr:rowOff>28575</xdr:rowOff>
                  </from>
                  <to>
                    <xdr:col>22</xdr:col>
                    <xdr:colOff>257175</xdr:colOff>
                    <xdr:row>11</xdr:row>
                    <xdr:rowOff>352425</xdr:rowOff>
                  </to>
                </anchor>
              </controlPr>
            </control>
          </mc:Choice>
        </mc:AlternateContent>
        <mc:AlternateContent xmlns:mc="http://schemas.openxmlformats.org/markup-compatibility/2006">
          <mc:Choice Requires="x14">
            <control shapeId="2070" r:id="rId8" name="Button 22">
              <controlPr defaultSize="0" print="0" autoFill="0" autoPict="0" macro="[0]!Hide_Columns_Toggle">
                <anchor moveWithCells="1" sizeWithCells="1">
                  <from>
                    <xdr:col>20</xdr:col>
                    <xdr:colOff>180975</xdr:colOff>
                    <xdr:row>4</xdr:row>
                    <xdr:rowOff>142875</xdr:rowOff>
                  </from>
                  <to>
                    <xdr:col>22</xdr:col>
                    <xdr:colOff>371475</xdr:colOff>
                    <xdr:row>6</xdr:row>
                    <xdr:rowOff>114300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0CD770D-1108-494A-A8E5-66EA947C3A0F}">
            <x14:dataBar minLength="0" maxLength="100" border="1" gradient="0">
              <x14:cfvo type="num">
                <xm:f>0</xm:f>
              </x14:cfvo>
              <x14:cfvo type="num">
                <xm:f>100</xm:f>
              </x14:cfvo>
              <x14:borderColor rgb="FF002060"/>
              <x14:negativeFillColor rgb="FFFF0000"/>
              <x14:axisColor rgb="FF000000"/>
            </x14:dataBar>
          </x14:cfRule>
          <xm:sqref>N36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rgb="FF339966"/>
  </sheetPr>
  <dimension ref="A1:AU783"/>
  <sheetViews>
    <sheetView showGridLines="0" showRowColHeaders="0" topLeftCell="A49" zoomScale="75" zoomScaleNormal="75" workbookViewId="0">
      <selection activeCell="D12" sqref="D12:U13"/>
    </sheetView>
  </sheetViews>
  <sheetFormatPr baseColWidth="10" defaultColWidth="0" defaultRowHeight="18" zeroHeight="1"/>
  <cols>
    <col min="1" max="1" width="35.7109375" style="546" customWidth="1"/>
    <col min="2" max="3" width="7.7109375" style="470" customWidth="1"/>
    <col min="4" max="4" width="5.85546875" style="470" customWidth="1"/>
    <col min="5" max="5" width="35.28515625" style="470" customWidth="1"/>
    <col min="6" max="6" width="9.7109375" style="470" customWidth="1"/>
    <col min="7" max="7" width="10.42578125" style="470" customWidth="1"/>
    <col min="8" max="8" width="15.7109375" style="470" customWidth="1"/>
    <col min="9" max="9" width="11.28515625" style="470" customWidth="1"/>
    <col min="10" max="10" width="14.7109375" style="470" customWidth="1"/>
    <col min="11" max="11" width="10.7109375" style="470" customWidth="1"/>
    <col min="12" max="13" width="5.7109375" style="470" customWidth="1"/>
    <col min="14" max="14" width="7.7109375" style="470" customWidth="1"/>
    <col min="15" max="15" width="3" style="470" customWidth="1"/>
    <col min="16" max="16" width="7.140625" style="470" customWidth="1"/>
    <col min="17" max="17" width="5.28515625" style="470" customWidth="1"/>
    <col min="18" max="18" width="6.7109375" style="470" customWidth="1"/>
    <col min="19" max="19" width="5" style="470" customWidth="1"/>
    <col min="20" max="21" width="10.7109375" style="470" customWidth="1"/>
    <col min="22" max="26" width="7.7109375" style="470" customWidth="1"/>
    <col min="27" max="27" width="23.5703125" style="334" hidden="1" customWidth="1"/>
    <col min="28" max="16384" width="11.42578125" style="334" hidden="1"/>
  </cols>
  <sheetData>
    <row r="1" spans="1:42" ht="18.75" thickBot="1">
      <c r="A1" s="537" t="s">
        <v>677</v>
      </c>
      <c r="B1" s="234"/>
      <c r="C1" s="234"/>
      <c r="D1" s="234"/>
      <c r="E1" s="234"/>
      <c r="F1" s="234"/>
      <c r="G1" s="234"/>
      <c r="H1" s="234"/>
      <c r="I1" s="234"/>
      <c r="J1" s="234"/>
      <c r="K1" s="234"/>
      <c r="L1" s="234"/>
      <c r="M1" s="234"/>
      <c r="N1" s="234"/>
      <c r="O1" s="234"/>
      <c r="P1" s="234"/>
      <c r="Q1" s="234"/>
      <c r="R1" s="234"/>
      <c r="S1" s="234"/>
      <c r="T1" s="234"/>
      <c r="U1" s="234"/>
      <c r="V1" s="234"/>
      <c r="W1" s="234"/>
      <c r="X1" s="234"/>
      <c r="Y1" s="234"/>
      <c r="Z1" s="234"/>
    </row>
    <row r="2" spans="1:42" ht="18.75" thickBot="1">
      <c r="A2" s="789" t="s">
        <v>678</v>
      </c>
      <c r="B2" s="341"/>
      <c r="C2" s="657"/>
      <c r="D2" s="359"/>
      <c r="E2" s="359"/>
      <c r="F2" s="359"/>
      <c r="G2" s="359"/>
      <c r="H2" s="359"/>
      <c r="I2" s="359"/>
      <c r="J2" s="359"/>
      <c r="K2" s="359"/>
      <c r="L2" s="359"/>
      <c r="M2" s="359"/>
      <c r="N2" s="359"/>
      <c r="O2" s="356"/>
      <c r="P2" s="359"/>
      <c r="Q2" s="359"/>
      <c r="R2" s="359"/>
      <c r="S2" s="359"/>
      <c r="T2" s="359"/>
      <c r="U2" s="359"/>
      <c r="V2" s="359"/>
      <c r="W2" s="362"/>
      <c r="X2" s="341"/>
      <c r="Y2" s="341"/>
      <c r="Z2" s="341"/>
    </row>
    <row r="3" spans="1:42" ht="50.1" customHeight="1" thickBot="1">
      <c r="A3" s="788" t="s">
        <v>679</v>
      </c>
      <c r="B3" s="341"/>
      <c r="C3" s="363"/>
      <c r="D3" s="888" t="s">
        <v>826</v>
      </c>
      <c r="E3" s="889"/>
      <c r="F3" s="889"/>
      <c r="G3" s="889"/>
      <c r="H3" s="889"/>
      <c r="I3" s="889"/>
      <c r="J3" s="889"/>
      <c r="K3" s="889"/>
      <c r="L3" s="889"/>
      <c r="M3" s="889"/>
      <c r="N3" s="889"/>
      <c r="O3" s="889"/>
      <c r="P3" s="889"/>
      <c r="Q3" s="889"/>
      <c r="R3" s="889"/>
      <c r="S3" s="889"/>
      <c r="T3" s="889"/>
      <c r="U3" s="890"/>
      <c r="V3" s="234"/>
      <c r="W3" s="284"/>
      <c r="X3" s="234"/>
      <c r="Y3" s="234"/>
      <c r="Z3" s="485"/>
    </row>
    <row r="4" spans="1:42" ht="15" customHeight="1" thickBot="1">
      <c r="A4" s="775" t="s">
        <v>687</v>
      </c>
      <c r="B4" s="341"/>
      <c r="C4" s="482"/>
      <c r="D4" s="341"/>
      <c r="E4" s="341"/>
      <c r="F4" s="341"/>
      <c r="G4" s="341"/>
      <c r="H4" s="341"/>
      <c r="I4" s="341"/>
      <c r="J4" s="341"/>
      <c r="K4" s="341"/>
      <c r="L4" s="341"/>
      <c r="M4" s="341"/>
      <c r="N4" s="341"/>
      <c r="O4" s="341"/>
      <c r="P4" s="341"/>
      <c r="Q4" s="341"/>
      <c r="R4" s="341"/>
      <c r="S4" s="341"/>
      <c r="T4" s="341"/>
      <c r="U4" s="341"/>
      <c r="V4" s="341"/>
      <c r="W4" s="479"/>
      <c r="X4" s="485"/>
      <c r="Y4" s="485"/>
      <c r="Z4" s="341"/>
      <c r="AA4" s="153"/>
      <c r="AB4" s="153"/>
      <c r="AC4" s="153"/>
      <c r="AD4" s="153"/>
      <c r="AE4" s="154" t="s">
        <v>134</v>
      </c>
      <c r="AF4" s="154" t="s">
        <v>135</v>
      </c>
      <c r="AG4" s="154" t="s">
        <v>136</v>
      </c>
      <c r="AH4" s="154" t="s">
        <v>137</v>
      </c>
      <c r="AI4" s="154" t="s">
        <v>138</v>
      </c>
      <c r="AJ4" s="155"/>
      <c r="AK4" s="156" t="s">
        <v>143</v>
      </c>
      <c r="AL4" s="491">
        <f>IF(E35&gt;=1,'2. Datos generales proyecto'!$J$26,0)</f>
        <v>3</v>
      </c>
      <c r="AM4" s="153"/>
      <c r="AN4" s="153"/>
      <c r="AO4" s="153"/>
      <c r="AP4" s="155" t="s">
        <v>145</v>
      </c>
    </row>
    <row r="5" spans="1:42" s="465" customFormat="1" ht="20.100000000000001" customHeight="1">
      <c r="A5" s="775" t="s">
        <v>688</v>
      </c>
      <c r="B5" s="459"/>
      <c r="C5" s="656"/>
      <c r="D5" s="966" t="s">
        <v>811</v>
      </c>
      <c r="E5" s="967"/>
      <c r="F5" s="967"/>
      <c r="G5" s="967"/>
      <c r="H5" s="967"/>
      <c r="I5" s="967"/>
      <c r="J5" s="967"/>
      <c r="K5" s="967"/>
      <c r="L5" s="967"/>
      <c r="M5" s="967"/>
      <c r="N5" s="967"/>
      <c r="O5" s="967"/>
      <c r="P5" s="967"/>
      <c r="Q5" s="967"/>
      <c r="R5" s="967"/>
      <c r="S5" s="967"/>
      <c r="T5" s="967"/>
      <c r="U5" s="968"/>
      <c r="V5" s="658"/>
      <c r="W5" s="659"/>
      <c r="X5" s="636"/>
      <c r="Y5" s="636"/>
      <c r="Z5" s="459"/>
      <c r="AA5" s="962" t="s">
        <v>124</v>
      </c>
      <c r="AB5" s="963"/>
      <c r="AC5" s="460">
        <f>IF(OR('2. Datos generales proyecto'!R12&lt;50,'2. Datos generales proyecto'!R12=50),'2. Datos generales proyecto'!R12,50)</f>
        <v>50</v>
      </c>
      <c r="AD5" s="461"/>
      <c r="AE5" s="462">
        <f>'2. Datos generales proyecto'!L20</f>
        <v>2016</v>
      </c>
      <c r="AF5" s="462"/>
      <c r="AG5" s="462"/>
      <c r="AH5" s="462"/>
      <c r="AI5" s="462"/>
      <c r="AJ5" s="461"/>
      <c r="AK5" s="463" t="s">
        <v>144</v>
      </c>
      <c r="AL5" s="491">
        <f>IF(E52&gt;=1,'2. Datos generales proyecto'!$J$26,0)</f>
        <v>0</v>
      </c>
      <c r="AM5" s="461"/>
      <c r="AN5" s="461"/>
      <c r="AO5" s="461"/>
      <c r="AP5" s="464">
        <f>AE5</f>
        <v>2016</v>
      </c>
    </row>
    <row r="6" spans="1:42" ht="20.100000000000001" customHeight="1" thickBot="1">
      <c r="A6" s="775" t="s">
        <v>738</v>
      </c>
      <c r="B6" s="341"/>
      <c r="C6" s="482"/>
      <c r="D6" s="969" t="s">
        <v>812</v>
      </c>
      <c r="E6" s="970"/>
      <c r="F6" s="970"/>
      <c r="G6" s="970"/>
      <c r="H6" s="970"/>
      <c r="I6" s="970"/>
      <c r="J6" s="970"/>
      <c r="K6" s="970"/>
      <c r="L6" s="970"/>
      <c r="M6" s="970"/>
      <c r="N6" s="970"/>
      <c r="O6" s="970"/>
      <c r="P6" s="970"/>
      <c r="Q6" s="970"/>
      <c r="R6" s="970"/>
      <c r="S6" s="970"/>
      <c r="T6" s="970"/>
      <c r="U6" s="971"/>
      <c r="V6" s="341"/>
      <c r="W6" s="479"/>
      <c r="X6" s="485"/>
      <c r="Y6" s="485"/>
      <c r="Z6" s="341"/>
      <c r="AA6" s="960" t="s">
        <v>634</v>
      </c>
      <c r="AB6" s="961"/>
      <c r="AC6" s="491">
        <f>IFERROR(AL4+AL5,0)</f>
        <v>3</v>
      </c>
      <c r="AD6" s="468" t="s">
        <v>748</v>
      </c>
      <c r="AE6" s="153"/>
      <c r="AF6" s="153"/>
      <c r="AG6" s="153"/>
      <c r="AH6" s="153"/>
      <c r="AI6" s="153"/>
      <c r="AJ6" s="153"/>
      <c r="AK6" s="153"/>
      <c r="AL6" s="468" t="s">
        <v>748</v>
      </c>
      <c r="AM6" s="153"/>
      <c r="AN6" s="153"/>
      <c r="AO6" s="153"/>
      <c r="AP6" s="158">
        <f>AF5</f>
        <v>0</v>
      </c>
    </row>
    <row r="7" spans="1:42" ht="17.25" customHeight="1" thickBot="1">
      <c r="A7" s="775" t="s">
        <v>872</v>
      </c>
      <c r="B7" s="341"/>
      <c r="C7" s="482"/>
      <c r="D7" s="341"/>
      <c r="E7" s="341"/>
      <c r="F7" s="341"/>
      <c r="G7" s="341"/>
      <c r="H7" s="341"/>
      <c r="I7" s="341"/>
      <c r="J7" s="341"/>
      <c r="K7" s="341"/>
      <c r="L7" s="341"/>
      <c r="M7" s="341"/>
      <c r="N7" s="341"/>
      <c r="O7" s="341"/>
      <c r="P7" s="341"/>
      <c r="Q7" s="341"/>
      <c r="R7" s="341"/>
      <c r="S7" s="341"/>
      <c r="T7" s="341"/>
      <c r="U7" s="341"/>
      <c r="V7" s="341"/>
      <c r="W7" s="479"/>
      <c r="X7" s="485"/>
      <c r="Y7" s="485"/>
      <c r="Z7" s="341"/>
      <c r="AA7" s="165"/>
      <c r="AB7" s="165"/>
      <c r="AC7" s="157"/>
      <c r="AD7" s="153"/>
      <c r="AE7" s="153"/>
      <c r="AF7" s="153"/>
      <c r="AG7" s="153"/>
      <c r="AH7" s="153"/>
      <c r="AI7" s="153"/>
      <c r="AJ7" s="153"/>
      <c r="AK7" s="153"/>
      <c r="AL7" s="153"/>
      <c r="AM7" s="153"/>
      <c r="AN7" s="153"/>
      <c r="AO7" s="153"/>
      <c r="AP7" s="158">
        <f>AG5</f>
        <v>0</v>
      </c>
    </row>
    <row r="8" spans="1:42" ht="30" customHeight="1" thickBot="1">
      <c r="A8" s="775" t="s">
        <v>817</v>
      </c>
      <c r="B8" s="341"/>
      <c r="C8" s="482"/>
      <c r="D8" s="973" t="s">
        <v>819</v>
      </c>
      <c r="E8" s="974"/>
      <c r="F8" s="974"/>
      <c r="G8" s="974"/>
      <c r="H8" s="974"/>
      <c r="I8" s="974"/>
      <c r="J8" s="974"/>
      <c r="K8" s="974"/>
      <c r="L8" s="974"/>
      <c r="M8" s="974"/>
      <c r="N8" s="974"/>
      <c r="O8" s="974"/>
      <c r="P8" s="974"/>
      <c r="Q8" s="974"/>
      <c r="R8" s="974"/>
      <c r="S8" s="974"/>
      <c r="T8" s="974"/>
      <c r="U8" s="975"/>
      <c r="V8" s="341"/>
      <c r="W8" s="479"/>
      <c r="X8" s="485"/>
      <c r="Y8" s="485"/>
      <c r="Z8" s="341"/>
      <c r="AA8" s="165"/>
      <c r="AB8" s="165"/>
      <c r="AC8" s="157"/>
      <c r="AD8" s="153"/>
      <c r="AE8" s="153"/>
      <c r="AF8" s="153"/>
      <c r="AG8" s="153"/>
      <c r="AH8" s="153"/>
      <c r="AI8" s="153"/>
      <c r="AJ8" s="153"/>
      <c r="AK8" s="153"/>
      <c r="AL8" s="153"/>
      <c r="AM8" s="153"/>
      <c r="AN8" s="153"/>
      <c r="AO8" s="153"/>
      <c r="AP8" s="158">
        <f>AH5</f>
        <v>0</v>
      </c>
    </row>
    <row r="9" spans="1:42" ht="24.95" customHeight="1" thickBot="1">
      <c r="A9" s="776" t="s">
        <v>751</v>
      </c>
      <c r="B9" s="341"/>
      <c r="C9" s="482"/>
      <c r="D9" s="341"/>
      <c r="E9" s="341"/>
      <c r="F9" s="341"/>
      <c r="G9" s="341"/>
      <c r="H9" s="341"/>
      <c r="I9" s="341"/>
      <c r="J9" s="341"/>
      <c r="K9" s="341"/>
      <c r="L9" s="341"/>
      <c r="M9" s="341"/>
      <c r="N9" s="341"/>
      <c r="O9" s="341"/>
      <c r="P9" s="341"/>
      <c r="Q9" s="341"/>
      <c r="R9" s="341"/>
      <c r="S9" s="341"/>
      <c r="T9" s="341"/>
      <c r="U9" s="341"/>
      <c r="V9" s="341"/>
      <c r="W9" s="479"/>
      <c r="X9" s="485"/>
      <c r="Y9" s="485"/>
      <c r="Z9" s="341"/>
      <c r="AA9" s="153"/>
      <c r="AB9" s="153"/>
      <c r="AC9" s="153"/>
      <c r="AD9" s="159"/>
      <c r="AE9" s="159"/>
      <c r="AF9" s="159"/>
      <c r="AG9" s="159"/>
      <c r="AH9" s="153"/>
      <c r="AI9" s="153"/>
      <c r="AJ9" s="155"/>
      <c r="AK9" s="153"/>
      <c r="AL9" s="153"/>
      <c r="AM9" s="153"/>
      <c r="AN9" s="153"/>
      <c r="AO9" s="153"/>
      <c r="AP9" s="158">
        <f>AI5</f>
        <v>0</v>
      </c>
    </row>
    <row r="10" spans="1:42" ht="24.95" customHeight="1" thickBot="1">
      <c r="A10" s="776" t="s">
        <v>835</v>
      </c>
      <c r="B10" s="341"/>
      <c r="C10" s="482" t="s">
        <v>752</v>
      </c>
      <c r="D10" s="901" t="s">
        <v>761</v>
      </c>
      <c r="E10" s="902"/>
      <c r="F10" s="902"/>
      <c r="G10" s="902"/>
      <c r="H10" s="902"/>
      <c r="I10" s="902"/>
      <c r="J10" s="902"/>
      <c r="K10" s="902"/>
      <c r="L10" s="902"/>
      <c r="M10" s="902"/>
      <c r="N10" s="902"/>
      <c r="O10" s="902"/>
      <c r="P10" s="902"/>
      <c r="Q10" s="902"/>
      <c r="R10" s="902"/>
      <c r="S10" s="902"/>
      <c r="T10" s="902"/>
      <c r="U10" s="903"/>
      <c r="V10" s="341"/>
      <c r="W10" s="479"/>
      <c r="X10" s="485"/>
      <c r="Y10" s="485"/>
      <c r="Z10" s="341"/>
      <c r="AA10" s="2" t="s">
        <v>86</v>
      </c>
      <c r="AB10" s="214" t="s">
        <v>655</v>
      </c>
      <c r="AC10" s="215" t="s">
        <v>656</v>
      </c>
      <c r="AD10" s="3" t="s">
        <v>87</v>
      </c>
      <c r="AE10" s="4" t="s">
        <v>88</v>
      </c>
      <c r="AF10" s="5" t="s">
        <v>89</v>
      </c>
      <c r="AG10" s="6" t="s">
        <v>56</v>
      </c>
      <c r="AH10" s="153"/>
      <c r="AI10" s="160" t="s">
        <v>140</v>
      </c>
      <c r="AJ10" s="160" t="s">
        <v>139</v>
      </c>
      <c r="AK10" s="161" t="s">
        <v>95</v>
      </c>
      <c r="AL10" s="16" t="s">
        <v>96</v>
      </c>
      <c r="AM10" s="16" t="s">
        <v>100</v>
      </c>
      <c r="AN10" s="162" t="s">
        <v>90</v>
      </c>
      <c r="AO10" s="163" t="s">
        <v>91</v>
      </c>
      <c r="AP10" s="153"/>
    </row>
    <row r="11" spans="1:42" ht="50.1" customHeight="1">
      <c r="A11" s="538"/>
      <c r="B11" s="341"/>
      <c r="C11" s="482"/>
      <c r="D11" s="916" t="s">
        <v>775</v>
      </c>
      <c r="E11" s="917"/>
      <c r="F11" s="917"/>
      <c r="G11" s="917"/>
      <c r="H11" s="917"/>
      <c r="I11" s="917"/>
      <c r="J11" s="917"/>
      <c r="K11" s="917"/>
      <c r="L11" s="917"/>
      <c r="M11" s="917"/>
      <c r="N11" s="917"/>
      <c r="O11" s="917"/>
      <c r="P11" s="917"/>
      <c r="Q11" s="917"/>
      <c r="R11" s="917"/>
      <c r="S11" s="917"/>
      <c r="T11" s="917"/>
      <c r="U11" s="918"/>
      <c r="V11" s="341"/>
      <c r="W11" s="479"/>
      <c r="X11" s="485"/>
      <c r="Y11" s="485"/>
      <c r="Z11" s="341"/>
      <c r="AA11" s="218" t="s">
        <v>2</v>
      </c>
      <c r="AB11" s="580">
        <v>6.3544816116135994E-2</v>
      </c>
      <c r="AC11" s="580">
        <v>7.943102014517002E-2</v>
      </c>
      <c r="AD11" s="580">
        <v>9.5317224174204004E-2</v>
      </c>
      <c r="AE11" s="580">
        <v>0.111203428203238</v>
      </c>
      <c r="AF11" s="580">
        <v>0.12708963223227199</v>
      </c>
      <c r="AG11" s="14" t="s">
        <v>149</v>
      </c>
      <c r="AH11" s="153"/>
      <c r="AI11" s="164">
        <f t="shared" ref="AI11:AI21" si="0">F25</f>
        <v>2016</v>
      </c>
      <c r="AJ11" s="164">
        <f t="shared" ref="AJ11:AJ21" si="1">IF(ISNUMBER(F25),AI11-$AE$5,"")</f>
        <v>0</v>
      </c>
      <c r="AK11" s="13">
        <f t="shared" ref="AK11:AK21" si="2">IF((VLOOKUP(E25,$AA$10:$AF$93,4,0)+($AC$5-AJ11-30)*((VLOOKUP(E25,$AA$10:$AF$93,5,0)-VLOOKUP(E25,$AA$10:$AF$93,4,0))/5))&gt;0,(VLOOKUP(E25,$AA$10:$AF$93,4,0)+($AC$5-AJ11-30)*((VLOOKUP(E25,$AA$10:$AF$93,5,0)-VLOOKUP(E25,$AA$10:$AF$93,4,0))/5)),0)</f>
        <v>0.12022595394994992</v>
      </c>
      <c r="AL11" s="9">
        <f t="shared" ref="AL11:AL21" si="3">IF((VLOOKUP(E25,$AA$10:$AF$93,5,0)+($AC$5-AJ11-35)*((VLOOKUP(E25,$AA$10:$AF$93,6,0)-VLOOKUP(E25,$AA$10:$AF$93,5,0))/5))&gt;0,(VLOOKUP(E25,$AA$10:$AF$93,5,0)+($AC$5-AJ11-35)*((VLOOKUP(E25,$AA$10:$AF$93,6,0)-VLOOKUP(E25,$AA$10:$AF$93,5,0))/5)),0)</f>
        <v>0.12022595394994996</v>
      </c>
      <c r="AM11" s="9">
        <f>VLOOKUP(E25,AA10:AF93,6,0)*($AC$5-AJ11)/40</f>
        <v>0.12022595394994995</v>
      </c>
      <c r="AN11" s="11">
        <f>IF(OR($AC$5-AJ11=30,$AC$5-AJ11&lt;35),AK11,IF(OR($AC$5-AJ11=35,AND($AC$5-AJ11&lt;40,$AC$5-AJ11&gt;35)),AL11,AM11))</f>
        <v>0.12022595394994995</v>
      </c>
      <c r="AO11" s="7">
        <f t="shared" ref="AO11:AO21" si="4">AN11*G25</f>
        <v>144.27114473993993</v>
      </c>
      <c r="AP11" s="153"/>
    </row>
    <row r="12" spans="1:42" ht="24.95" customHeight="1">
      <c r="A12" s="538"/>
      <c r="B12" s="341"/>
      <c r="C12" s="482"/>
      <c r="D12" s="919" t="s">
        <v>774</v>
      </c>
      <c r="E12" s="920"/>
      <c r="F12" s="920"/>
      <c r="G12" s="920"/>
      <c r="H12" s="920"/>
      <c r="I12" s="920"/>
      <c r="J12" s="920"/>
      <c r="K12" s="920"/>
      <c r="L12" s="920"/>
      <c r="M12" s="920"/>
      <c r="N12" s="920"/>
      <c r="O12" s="920"/>
      <c r="P12" s="920"/>
      <c r="Q12" s="920"/>
      <c r="R12" s="920"/>
      <c r="S12" s="920"/>
      <c r="T12" s="920"/>
      <c r="U12" s="921"/>
      <c r="V12" s="341"/>
      <c r="W12" s="479"/>
      <c r="X12" s="485"/>
      <c r="Y12" s="485"/>
      <c r="Z12" s="341"/>
      <c r="AA12" s="10" t="s">
        <v>71</v>
      </c>
      <c r="AB12" s="580">
        <v>0.21939097084791426</v>
      </c>
      <c r="AC12" s="580">
        <v>0.27423871355989282</v>
      </c>
      <c r="AD12" s="580">
        <v>0.32908645627187133</v>
      </c>
      <c r="AE12" s="580">
        <v>0.38393419898384989</v>
      </c>
      <c r="AF12" s="580">
        <v>0.43878194169582851</v>
      </c>
      <c r="AG12" s="14" t="s">
        <v>149</v>
      </c>
      <c r="AH12" s="153"/>
      <c r="AI12" s="164">
        <f t="shared" si="0"/>
        <v>2016</v>
      </c>
      <c r="AJ12" s="164">
        <f t="shared" si="1"/>
        <v>0</v>
      </c>
      <c r="AK12" s="13" t="e">
        <f t="shared" si="2"/>
        <v>#N/A</v>
      </c>
      <c r="AL12" s="9" t="e">
        <f t="shared" si="3"/>
        <v>#N/A</v>
      </c>
      <c r="AM12" s="9" t="e">
        <f>VLOOKUP(E26,AA11:AF94,6,0)*($AC$5-AJ12)/40</f>
        <v>#N/A</v>
      </c>
      <c r="AN12" s="11" t="e">
        <f t="shared" ref="AN12:AN25" si="5">IF(OR($AC$5-AJ12=30,$AC$5-AJ12&lt;35),AK12,IF(OR($AC$5-AJ12=35,AND($AC$5-AJ12&lt;40,$AC$5-AJ12&gt;35)),AL12,AM12))</f>
        <v>#N/A</v>
      </c>
      <c r="AO12" s="7" t="e">
        <f t="shared" si="4"/>
        <v>#N/A</v>
      </c>
      <c r="AP12" s="153"/>
    </row>
    <row r="13" spans="1:42" ht="24.95" customHeight="1" thickBot="1">
      <c r="A13" s="539"/>
      <c r="B13" s="341"/>
      <c r="C13" s="482"/>
      <c r="D13" s="922"/>
      <c r="E13" s="923"/>
      <c r="F13" s="923"/>
      <c r="G13" s="923"/>
      <c r="H13" s="923"/>
      <c r="I13" s="923"/>
      <c r="J13" s="923"/>
      <c r="K13" s="923"/>
      <c r="L13" s="923"/>
      <c r="M13" s="923"/>
      <c r="N13" s="923"/>
      <c r="O13" s="923"/>
      <c r="P13" s="923"/>
      <c r="Q13" s="923"/>
      <c r="R13" s="923"/>
      <c r="S13" s="923"/>
      <c r="T13" s="923"/>
      <c r="U13" s="924"/>
      <c r="V13" s="476"/>
      <c r="W13" s="479"/>
      <c r="X13" s="485"/>
      <c r="Y13" s="485"/>
      <c r="Z13" s="341"/>
      <c r="AA13" s="10" t="s">
        <v>67</v>
      </c>
      <c r="AB13" s="580">
        <v>0.14975536130234138</v>
      </c>
      <c r="AC13" s="580">
        <v>0.18719420162792669</v>
      </c>
      <c r="AD13" s="580">
        <v>0.22463304195351205</v>
      </c>
      <c r="AE13" s="580">
        <v>0.26207188227909739</v>
      </c>
      <c r="AF13" s="580">
        <v>0.29951072260468276</v>
      </c>
      <c r="AG13" s="14" t="s">
        <v>150</v>
      </c>
      <c r="AH13" s="153"/>
      <c r="AI13" s="164" t="str">
        <f t="shared" si="0"/>
        <v/>
      </c>
      <c r="AJ13" s="164" t="str">
        <f t="shared" si="1"/>
        <v/>
      </c>
      <c r="AK13" s="13" t="e">
        <f t="shared" si="2"/>
        <v>#N/A</v>
      </c>
      <c r="AL13" s="9" t="e">
        <f t="shared" si="3"/>
        <v>#N/A</v>
      </c>
      <c r="AM13" s="9" t="e">
        <f>VLOOKUP(E27,AA12:AF95,6,0)*($AC$5-AJ13)/40</f>
        <v>#N/A</v>
      </c>
      <c r="AN13" s="11" t="e">
        <f t="shared" si="5"/>
        <v>#VALUE!</v>
      </c>
      <c r="AO13" s="7" t="e">
        <f t="shared" si="4"/>
        <v>#VALUE!</v>
      </c>
      <c r="AP13" s="153"/>
    </row>
    <row r="14" spans="1:42" ht="20.100000000000001" customHeight="1">
      <c r="A14" s="540"/>
      <c r="B14" s="341"/>
      <c r="C14" s="482"/>
      <c r="D14" s="500"/>
      <c r="E14" s="500"/>
      <c r="F14" s="500"/>
      <c r="G14" s="500"/>
      <c r="H14" s="500"/>
      <c r="I14" s="500"/>
      <c r="J14" s="500"/>
      <c r="K14" s="500"/>
      <c r="L14" s="500"/>
      <c r="M14" s="925" t="s">
        <v>786</v>
      </c>
      <c r="N14" s="925"/>
      <c r="O14" s="925"/>
      <c r="P14" s="925"/>
      <c r="Q14" s="925"/>
      <c r="R14" s="925"/>
      <c r="S14" s="925"/>
      <c r="T14" s="925"/>
      <c r="U14" s="925"/>
      <c r="V14" s="341"/>
      <c r="W14" s="479"/>
      <c r="X14" s="485"/>
      <c r="Y14" s="485"/>
      <c r="Z14" s="341"/>
      <c r="AA14" s="218" t="s">
        <v>5</v>
      </c>
      <c r="AB14" s="580">
        <v>6.4771159639729098E-2</v>
      </c>
      <c r="AC14" s="580">
        <v>8.0963949549661379E-2</v>
      </c>
      <c r="AD14" s="580">
        <v>9.7156739459593647E-2</v>
      </c>
      <c r="AE14" s="580">
        <v>0.11334952936952593</v>
      </c>
      <c r="AF14" s="580">
        <v>0.1295423192794582</v>
      </c>
      <c r="AG14" s="14" t="s">
        <v>150</v>
      </c>
      <c r="AH14" s="153"/>
      <c r="AI14" s="164" t="str">
        <f t="shared" si="0"/>
        <v/>
      </c>
      <c r="AJ14" s="164" t="str">
        <f t="shared" si="1"/>
        <v/>
      </c>
      <c r="AK14" s="13" t="e">
        <f t="shared" si="2"/>
        <v>#N/A</v>
      </c>
      <c r="AL14" s="9" t="e">
        <f t="shared" si="3"/>
        <v>#N/A</v>
      </c>
      <c r="AM14" s="9" t="e">
        <f>VLOOKUP(E28,AA13:AF96,6,0)*($AC$5-AJ14)/40</f>
        <v>#N/A</v>
      </c>
      <c r="AN14" s="11" t="e">
        <f t="shared" si="5"/>
        <v>#VALUE!</v>
      </c>
      <c r="AO14" s="7" t="e">
        <f t="shared" si="4"/>
        <v>#VALUE!</v>
      </c>
      <c r="AP14" s="153"/>
    </row>
    <row r="15" spans="1:42" ht="24.95" customHeight="1">
      <c r="A15" s="540"/>
      <c r="B15" s="341"/>
      <c r="C15" s="482"/>
      <c r="D15" s="500"/>
      <c r="E15" s="500"/>
      <c r="F15" s="500"/>
      <c r="G15" s="500"/>
      <c r="H15" s="500"/>
      <c r="I15" s="500"/>
      <c r="J15" s="500"/>
      <c r="K15" s="500"/>
      <c r="L15" s="500"/>
      <c r="M15" s="926"/>
      <c r="N15" s="926"/>
      <c r="O15" s="926"/>
      <c r="P15" s="926"/>
      <c r="Q15" s="926"/>
      <c r="R15" s="926"/>
      <c r="S15" s="926"/>
      <c r="T15" s="926"/>
      <c r="U15" s="926"/>
      <c r="V15" s="341"/>
      <c r="W15" s="479"/>
      <c r="X15" s="485"/>
      <c r="Y15" s="485"/>
      <c r="Z15" s="341"/>
      <c r="AA15" s="219" t="s">
        <v>6</v>
      </c>
      <c r="AB15" s="581">
        <v>4.2905184381875593E-2</v>
      </c>
      <c r="AC15" s="581">
        <v>0.11203292161465764</v>
      </c>
      <c r="AD15" s="581">
        <v>0.20516585167863827</v>
      </c>
      <c r="AE15" s="581">
        <v>0.34790001540782683</v>
      </c>
      <c r="AF15" s="581">
        <v>0.39760001760894487</v>
      </c>
      <c r="AG15" s="14" t="s">
        <v>113</v>
      </c>
      <c r="AH15" s="153"/>
      <c r="AI15" s="164" t="str">
        <f t="shared" si="0"/>
        <v/>
      </c>
      <c r="AJ15" s="164" t="str">
        <f t="shared" si="1"/>
        <v/>
      </c>
      <c r="AK15" s="13" t="e">
        <f t="shared" si="2"/>
        <v>#N/A</v>
      </c>
      <c r="AL15" s="9" t="e">
        <f t="shared" si="3"/>
        <v>#N/A</v>
      </c>
      <c r="AM15" s="9" t="e">
        <f>VLOOKUP(E29,AA13:AF99,6,0)*($AC$5-AJ15)/40</f>
        <v>#N/A</v>
      </c>
      <c r="AN15" s="11" t="e">
        <f t="shared" si="5"/>
        <v>#VALUE!</v>
      </c>
      <c r="AO15" s="7" t="e">
        <f t="shared" si="4"/>
        <v>#VALUE!</v>
      </c>
      <c r="AP15" s="153"/>
    </row>
    <row r="16" spans="1:42" ht="15" customHeight="1" thickBot="1">
      <c r="A16" s="540"/>
      <c r="B16" s="341"/>
      <c r="C16" s="482"/>
      <c r="D16" s="341"/>
      <c r="E16" s="341"/>
      <c r="F16" s="341"/>
      <c r="G16" s="341"/>
      <c r="H16" s="341"/>
      <c r="I16" s="341"/>
      <c r="J16" s="341"/>
      <c r="K16" s="341"/>
      <c r="L16" s="341"/>
      <c r="M16" s="341"/>
      <c r="N16" s="341"/>
      <c r="O16" s="341"/>
      <c r="P16" s="341"/>
      <c r="Q16" s="341"/>
      <c r="R16" s="341"/>
      <c r="S16" s="341"/>
      <c r="T16" s="341"/>
      <c r="U16" s="341"/>
      <c r="V16" s="341"/>
      <c r="W16" s="479"/>
      <c r="X16" s="485"/>
      <c r="Y16" s="485"/>
      <c r="Z16" s="341"/>
      <c r="AA16" s="218" t="s">
        <v>7</v>
      </c>
      <c r="AB16" s="580">
        <v>5.9604517312365456E-2</v>
      </c>
      <c r="AC16" s="580">
        <v>7.4505646640456821E-2</v>
      </c>
      <c r="AD16" s="580">
        <v>8.9406775968548208E-2</v>
      </c>
      <c r="AE16" s="580">
        <v>0.10430790529663955</v>
      </c>
      <c r="AF16" s="580">
        <v>0.11920903462473091</v>
      </c>
      <c r="AG16" s="14" t="s">
        <v>150</v>
      </c>
      <c r="AH16" s="153"/>
      <c r="AI16" s="164" t="str">
        <f t="shared" si="0"/>
        <v/>
      </c>
      <c r="AJ16" s="164" t="str">
        <f t="shared" si="1"/>
        <v/>
      </c>
      <c r="AK16" s="13" t="e">
        <f t="shared" si="2"/>
        <v>#N/A</v>
      </c>
      <c r="AL16" s="9" t="e">
        <f t="shared" si="3"/>
        <v>#N/A</v>
      </c>
      <c r="AM16" s="9" t="e">
        <f>VLOOKUP(E30,AA14:AF100,6,0)*($AC$5-AJ16)/40</f>
        <v>#N/A</v>
      </c>
      <c r="AN16" s="11" t="e">
        <f t="shared" si="5"/>
        <v>#VALUE!</v>
      </c>
      <c r="AO16" s="7" t="e">
        <f t="shared" si="4"/>
        <v>#VALUE!</v>
      </c>
      <c r="AP16" s="153"/>
    </row>
    <row r="17" spans="1:42" ht="30" customHeight="1" thickBot="1">
      <c r="A17" s="540"/>
      <c r="B17" s="341"/>
      <c r="C17" s="484"/>
      <c r="D17" s="343"/>
      <c r="E17" s="972" t="s">
        <v>155</v>
      </c>
      <c r="F17" s="972"/>
      <c r="G17" s="972"/>
      <c r="H17" s="972"/>
      <c r="I17" s="972"/>
      <c r="J17" s="972"/>
      <c r="K17" s="972"/>
      <c r="L17" s="910">
        <f>SUM(T25+T41)</f>
        <v>144.27114473993993</v>
      </c>
      <c r="M17" s="911"/>
      <c r="N17" s="448" t="s">
        <v>743</v>
      </c>
      <c r="O17" s="343"/>
      <c r="P17" s="343"/>
      <c r="Q17" s="343"/>
      <c r="R17" s="343"/>
      <c r="S17" s="343"/>
      <c r="T17" s="343"/>
      <c r="U17" s="343"/>
      <c r="V17" s="341"/>
      <c r="W17" s="479"/>
      <c r="X17" s="485"/>
      <c r="Y17" s="485"/>
      <c r="Z17" s="341"/>
      <c r="AA17" s="584" t="s">
        <v>1</v>
      </c>
      <c r="AB17" s="580">
        <v>6.2278228970051946E-2</v>
      </c>
      <c r="AC17" s="580">
        <v>7.784778621256494E-2</v>
      </c>
      <c r="AD17" s="580">
        <v>9.3417343455077906E-2</v>
      </c>
      <c r="AE17" s="580">
        <v>0.1089869006975909</v>
      </c>
      <c r="AF17" s="580">
        <v>0.12455645794010389</v>
      </c>
      <c r="AG17" s="14" t="s">
        <v>150</v>
      </c>
      <c r="AH17" s="153"/>
      <c r="AI17" s="164" t="str">
        <f t="shared" si="0"/>
        <v/>
      </c>
      <c r="AJ17" s="164" t="str">
        <f t="shared" si="1"/>
        <v/>
      </c>
      <c r="AK17" s="13" t="e">
        <f t="shared" si="2"/>
        <v>#N/A</v>
      </c>
      <c r="AL17" s="9" t="e">
        <f t="shared" si="3"/>
        <v>#N/A</v>
      </c>
      <c r="AM17" s="9" t="e">
        <f>VLOOKUP(E31,AA14:AF101,6,0)*($AC$5-AJ17)/40</f>
        <v>#N/A</v>
      </c>
      <c r="AN17" s="11" t="e">
        <f t="shared" si="5"/>
        <v>#VALUE!</v>
      </c>
      <c r="AO17" s="7" t="e">
        <f t="shared" si="4"/>
        <v>#VALUE!</v>
      </c>
      <c r="AP17" s="153"/>
    </row>
    <row r="18" spans="1:42" ht="15" customHeight="1" thickBot="1">
      <c r="A18" s="539"/>
      <c r="B18" s="341"/>
      <c r="C18" s="482"/>
      <c r="D18" s="344"/>
      <c r="E18" s="344"/>
      <c r="F18" s="341"/>
      <c r="G18" s="341"/>
      <c r="H18" s="341"/>
      <c r="I18" s="341"/>
      <c r="J18" s="341"/>
      <c r="K18" s="341"/>
      <c r="L18" s="341"/>
      <c r="M18" s="344"/>
      <c r="N18" s="344"/>
      <c r="O18" s="344"/>
      <c r="P18" s="344"/>
      <c r="Q18" s="344"/>
      <c r="R18" s="344"/>
      <c r="S18" s="344"/>
      <c r="T18" s="344"/>
      <c r="U18" s="344"/>
      <c r="V18" s="341"/>
      <c r="W18" s="479"/>
      <c r="X18" s="485"/>
      <c r="Y18" s="485"/>
      <c r="Z18" s="341"/>
      <c r="AA18" s="219" t="s">
        <v>8</v>
      </c>
      <c r="AB18" s="581">
        <v>6.2278228970051946E-2</v>
      </c>
      <c r="AC18" s="581">
        <v>7.784778621256494E-2</v>
      </c>
      <c r="AD18" s="581">
        <v>9.3417343455077906E-2</v>
      </c>
      <c r="AE18" s="581">
        <v>0.1089869006975909</v>
      </c>
      <c r="AF18" s="581">
        <v>0.12455645794010389</v>
      </c>
      <c r="AG18" s="14" t="s">
        <v>113</v>
      </c>
      <c r="AH18" s="153"/>
      <c r="AI18" s="164" t="str">
        <f t="shared" si="0"/>
        <v/>
      </c>
      <c r="AJ18" s="164" t="str">
        <f t="shared" si="1"/>
        <v/>
      </c>
      <c r="AK18" s="13" t="e">
        <f t="shared" si="2"/>
        <v>#N/A</v>
      </c>
      <c r="AL18" s="9" t="e">
        <f t="shared" si="3"/>
        <v>#N/A</v>
      </c>
      <c r="AM18" s="9" t="e">
        <f>VLOOKUP(E32,AA15:AF102,6,0)*($AC$5-AJ18)/40</f>
        <v>#N/A</v>
      </c>
      <c r="AN18" s="11" t="e">
        <f t="shared" si="5"/>
        <v>#VALUE!</v>
      </c>
      <c r="AO18" s="7" t="e">
        <f t="shared" si="4"/>
        <v>#VALUE!</v>
      </c>
      <c r="AP18" s="153"/>
    </row>
    <row r="19" spans="1:42" ht="24.95" customHeight="1" thickBot="1">
      <c r="A19" s="539"/>
      <c r="B19" s="341"/>
      <c r="C19" s="482"/>
      <c r="D19" s="912" t="s">
        <v>722</v>
      </c>
      <c r="E19" s="913"/>
      <c r="F19" s="913"/>
      <c r="G19" s="913"/>
      <c r="H19" s="913"/>
      <c r="I19" s="913"/>
      <c r="J19" s="913"/>
      <c r="K19" s="913"/>
      <c r="L19" s="913"/>
      <c r="M19" s="913"/>
      <c r="N19" s="913"/>
      <c r="O19" s="913"/>
      <c r="P19" s="913"/>
      <c r="Q19" s="913"/>
      <c r="R19" s="913"/>
      <c r="S19" s="913"/>
      <c r="T19" s="913"/>
      <c r="U19" s="914"/>
      <c r="V19" s="341"/>
      <c r="W19" s="479"/>
      <c r="X19" s="485"/>
      <c r="Y19" s="485"/>
      <c r="Z19" s="341"/>
      <c r="AA19" s="10" t="s">
        <v>9</v>
      </c>
      <c r="AB19" s="580">
        <v>0.1241181539518298</v>
      </c>
      <c r="AC19" s="580">
        <v>0.15514769243978724</v>
      </c>
      <c r="AD19" s="580">
        <v>0.18617723092774471</v>
      </c>
      <c r="AE19" s="580">
        <v>0.21720676941570213</v>
      </c>
      <c r="AF19" s="580">
        <v>0.24823630790365961</v>
      </c>
      <c r="AG19" s="14" t="s">
        <v>150</v>
      </c>
      <c r="AH19" s="153"/>
      <c r="AI19" s="164" t="str">
        <f t="shared" si="0"/>
        <v/>
      </c>
      <c r="AJ19" s="164" t="str">
        <f t="shared" si="1"/>
        <v/>
      </c>
      <c r="AK19" s="13" t="e">
        <f t="shared" si="2"/>
        <v>#N/A</v>
      </c>
      <c r="AL19" s="9" t="e">
        <f t="shared" si="3"/>
        <v>#N/A</v>
      </c>
      <c r="AM19" s="9" t="e">
        <f>VLOOKUP(E33,AA16:AF103,6,0)*($AC$5-AJ19)/40</f>
        <v>#N/A</v>
      </c>
      <c r="AN19" s="11" t="e">
        <f t="shared" si="5"/>
        <v>#VALUE!</v>
      </c>
      <c r="AO19" s="7" t="e">
        <f t="shared" si="4"/>
        <v>#VALUE!</v>
      </c>
      <c r="AP19" s="153"/>
    </row>
    <row r="20" spans="1:42" ht="15" customHeight="1" thickBot="1">
      <c r="A20" s="539"/>
      <c r="B20" s="341"/>
      <c r="C20" s="482"/>
      <c r="D20" s="341"/>
      <c r="E20" s="341"/>
      <c r="F20" s="341"/>
      <c r="G20" s="341"/>
      <c r="H20" s="341"/>
      <c r="I20" s="341"/>
      <c r="J20" s="341"/>
      <c r="K20" s="341"/>
      <c r="L20" s="341"/>
      <c r="M20" s="341"/>
      <c r="N20" s="341"/>
      <c r="O20" s="341"/>
      <c r="P20" s="341"/>
      <c r="Q20" s="341"/>
      <c r="R20" s="341"/>
      <c r="S20" s="341"/>
      <c r="T20" s="341"/>
      <c r="U20" s="341"/>
      <c r="V20" s="341"/>
      <c r="W20" s="479"/>
      <c r="X20" s="485"/>
      <c r="Y20" s="485"/>
      <c r="Z20" s="341"/>
      <c r="AA20" s="10" t="s">
        <v>68</v>
      </c>
      <c r="AB20" s="580">
        <v>6.1960458449175387E-2</v>
      </c>
      <c r="AC20" s="580">
        <v>7.7450573061469213E-2</v>
      </c>
      <c r="AD20" s="580">
        <v>9.2940687673763067E-2</v>
      </c>
      <c r="AE20" s="580">
        <v>0.10843080228605692</v>
      </c>
      <c r="AF20" s="580">
        <v>0.12392091689835077</v>
      </c>
      <c r="AG20" s="14" t="s">
        <v>150</v>
      </c>
      <c r="AH20" s="153"/>
      <c r="AI20" s="164" t="str">
        <f t="shared" si="0"/>
        <v/>
      </c>
      <c r="AJ20" s="164" t="str">
        <f t="shared" si="1"/>
        <v/>
      </c>
      <c r="AK20" s="13" t="e">
        <f t="shared" si="2"/>
        <v>#N/A</v>
      </c>
      <c r="AL20" s="9" t="e">
        <f t="shared" si="3"/>
        <v>#N/A</v>
      </c>
      <c r="AM20" s="9" t="e">
        <f>VLOOKUP(E34,AA17:AF104,6,0)*($AC$5-AJ20)/40</f>
        <v>#N/A</v>
      </c>
      <c r="AN20" s="11" t="e">
        <f t="shared" si="5"/>
        <v>#VALUE!</v>
      </c>
      <c r="AO20" s="7" t="e">
        <f t="shared" si="4"/>
        <v>#VALUE!</v>
      </c>
      <c r="AP20" s="153"/>
    </row>
    <row r="21" spans="1:42" ht="24.95" customHeight="1" thickBot="1">
      <c r="A21" s="539"/>
      <c r="B21" s="341"/>
      <c r="C21" s="482"/>
      <c r="D21" s="341"/>
      <c r="E21" s="891" t="s">
        <v>635</v>
      </c>
      <c r="F21" s="892"/>
      <c r="G21" s="523">
        <f>IF(E35&gt;=1,'2. Datos generales proyecto'!R12,"")</f>
        <v>50</v>
      </c>
      <c r="H21" s="524" t="s">
        <v>123</v>
      </c>
      <c r="I21" s="282"/>
      <c r="J21" s="891" t="s">
        <v>636</v>
      </c>
      <c r="K21" s="909"/>
      <c r="L21" s="909"/>
      <c r="M21" s="909"/>
      <c r="N21" s="892"/>
      <c r="O21" s="915">
        <f>IF(E35&gt;=1,'2. Datos generales proyecto'!J26,"")</f>
        <v>3</v>
      </c>
      <c r="P21" s="915"/>
      <c r="Q21" s="525" t="str">
        <f>IF(O21="ERROR","","ha")</f>
        <v>ha</v>
      </c>
      <c r="R21" s="341"/>
      <c r="S21" s="341"/>
      <c r="T21" s="341"/>
      <c r="U21" s="341"/>
      <c r="V21" s="341"/>
      <c r="W21" s="479"/>
      <c r="X21" s="485"/>
      <c r="Y21" s="485"/>
      <c r="Z21" s="341"/>
      <c r="AA21" s="219" t="s">
        <v>10</v>
      </c>
      <c r="AB21" s="581">
        <v>0.34624258854033912</v>
      </c>
      <c r="AC21" s="581">
        <v>0.63416449134559993</v>
      </c>
      <c r="AD21" s="581">
        <v>1.2964681323565146</v>
      </c>
      <c r="AE21" s="581">
        <v>2.8776869027198626</v>
      </c>
      <c r="AF21" s="581">
        <v>3.4048640619376549</v>
      </c>
      <c r="AG21" s="14" t="s">
        <v>113</v>
      </c>
      <c r="AH21" s="153"/>
      <c r="AI21" s="164">
        <f t="shared" si="0"/>
        <v>0</v>
      </c>
      <c r="AJ21" s="164" t="str">
        <f t="shared" si="1"/>
        <v/>
      </c>
      <c r="AK21" s="13" t="e">
        <f t="shared" si="2"/>
        <v>#N/A</v>
      </c>
      <c r="AL21" s="9" t="e">
        <f t="shared" si="3"/>
        <v>#N/A</v>
      </c>
      <c r="AM21" s="9" t="e">
        <f>VLOOKUP(E35,AA18:AF105,6,0)*($AC$5-AJ21)/40</f>
        <v>#N/A</v>
      </c>
      <c r="AN21" s="11" t="e">
        <f t="shared" si="5"/>
        <v>#VALUE!</v>
      </c>
      <c r="AO21" s="7" t="e">
        <f t="shared" si="4"/>
        <v>#VALUE!</v>
      </c>
      <c r="AP21" s="153"/>
    </row>
    <row r="22" spans="1:42" ht="15" customHeight="1" thickBot="1">
      <c r="A22" s="541"/>
      <c r="B22" s="341"/>
      <c r="C22" s="482"/>
      <c r="D22" s="341"/>
      <c r="E22" s="341"/>
      <c r="F22" s="341"/>
      <c r="G22" s="341"/>
      <c r="H22" s="346"/>
      <c r="I22" s="344"/>
      <c r="J22" s="341"/>
      <c r="K22" s="341"/>
      <c r="L22" s="341"/>
      <c r="M22" s="341"/>
      <c r="N22" s="341"/>
      <c r="O22" s="341"/>
      <c r="P22" s="341"/>
      <c r="Q22" s="344"/>
      <c r="R22" s="344"/>
      <c r="S22" s="344"/>
      <c r="T22" s="344"/>
      <c r="U22" s="344"/>
      <c r="V22" s="341"/>
      <c r="W22" s="479"/>
      <c r="X22" s="485"/>
      <c r="Y22" s="485"/>
      <c r="Z22" s="341"/>
      <c r="AA22" s="219" t="s">
        <v>11</v>
      </c>
      <c r="AB22" s="581">
        <v>0.28554224648832599</v>
      </c>
      <c r="AC22" s="581">
        <v>0.72002933854517226</v>
      </c>
      <c r="AD22" s="581">
        <v>1.0064449533150317</v>
      </c>
      <c r="AE22" s="581">
        <v>1.44499968749023</v>
      </c>
      <c r="AF22" s="581">
        <v>1.8956012546262551</v>
      </c>
      <c r="AG22" s="14" t="s">
        <v>113</v>
      </c>
      <c r="AH22" s="153"/>
      <c r="AI22" s="164" t="e">
        <f>#REF!</f>
        <v>#REF!</v>
      </c>
      <c r="AJ22" s="164" t="str">
        <f>IF(ISNUMBER(#REF!),AI22-$AE$5,"")</f>
        <v/>
      </c>
      <c r="AK22" s="13" t="e">
        <f>IF((VLOOKUP(#REF!,$AA$10:$AF$93,4,0)+($AC$5-AJ22-30)*((VLOOKUP(#REF!,$AA$10:$AF$93,5,0)-VLOOKUP(#REF!,$AA$10:$AF$93,4,0))/5))&gt;0,(VLOOKUP(#REF!,$AA$10:$AF$93,4,0)+($AC$5-AJ22-30)*((VLOOKUP(#REF!,$AA$10:$AF$93,5,0)-VLOOKUP(#REF!,$AA$10:$AF$93,4,0))/5)),0)</f>
        <v>#REF!</v>
      </c>
      <c r="AL22" s="9" t="e">
        <f>IF((VLOOKUP(#REF!,$AA$10:$AF$93,5,0)+($AC$5-AJ22-35)*((VLOOKUP(#REF!,$AA$10:$AF$93,6,0)-VLOOKUP(#REF!,$AA$10:$AF$93,5,0))/5))&gt;0,(VLOOKUP(#REF!,$AA$10:$AF$93,5,0)+($AC$5-AJ22-35)*((VLOOKUP(#REF!,$AA$10:$AF$93,6,0)-VLOOKUP(#REF!,$AA$10:$AF$93,5,0))/5)),0)</f>
        <v>#REF!</v>
      </c>
      <c r="AM22" s="9" t="e">
        <f>VLOOKUP(#REF!,AA19:AF106,6,0)*($AC$5-AJ22)/40</f>
        <v>#REF!</v>
      </c>
      <c r="AN22" s="11" t="e">
        <f t="shared" si="5"/>
        <v>#VALUE!</v>
      </c>
      <c r="AO22" s="7" t="e">
        <f>AN22*#REF!</f>
        <v>#VALUE!</v>
      </c>
      <c r="AP22" s="153"/>
    </row>
    <row r="23" spans="1:42" ht="39.950000000000003" customHeight="1" thickBot="1">
      <c r="A23" s="541"/>
      <c r="B23" s="341"/>
      <c r="C23" s="482"/>
      <c r="D23" s="341"/>
      <c r="E23" s="895" t="s">
        <v>61</v>
      </c>
      <c r="F23" s="904" t="s">
        <v>740</v>
      </c>
      <c r="G23" s="904" t="s">
        <v>867</v>
      </c>
      <c r="H23" s="906" t="s">
        <v>115</v>
      </c>
      <c r="I23" s="907"/>
      <c r="J23" s="341"/>
      <c r="K23" s="908" t="s">
        <v>725</v>
      </c>
      <c r="L23" s="908"/>
      <c r="M23" s="908"/>
      <c r="N23" s="908"/>
      <c r="O23" s="908"/>
      <c r="P23" s="908"/>
      <c r="Q23" s="908"/>
      <c r="R23" s="908"/>
      <c r="S23" s="908"/>
      <c r="T23" s="908"/>
      <c r="U23" s="908"/>
      <c r="V23" s="341"/>
      <c r="W23" s="479"/>
      <c r="X23" s="831" t="s">
        <v>818</v>
      </c>
      <c r="Y23" s="832"/>
      <c r="Z23" s="832"/>
      <c r="AA23" s="10" t="s">
        <v>12</v>
      </c>
      <c r="AB23" s="580">
        <v>7.2902029632532592E-3</v>
      </c>
      <c r="AC23" s="580">
        <v>9.1127537040665719E-3</v>
      </c>
      <c r="AD23" s="580">
        <v>1.0935304444879886E-2</v>
      </c>
      <c r="AE23" s="580">
        <v>1.2757855185693201E-2</v>
      </c>
      <c r="AF23" s="580">
        <v>1.4580405926506518E-2</v>
      </c>
      <c r="AG23" s="14" t="s">
        <v>150</v>
      </c>
      <c r="AH23" s="153"/>
      <c r="AI23" s="164" t="e">
        <f>#REF!</f>
        <v>#REF!</v>
      </c>
      <c r="AJ23" s="164" t="str">
        <f>IF(ISNUMBER(#REF!),AI23-$AE$5,"")</f>
        <v/>
      </c>
      <c r="AK23" s="13" t="e">
        <f>IF((VLOOKUP(#REF!,$AA$10:$AF$93,4,0)+($AC$5-AJ23-30)*((VLOOKUP(#REF!,$AA$10:$AF$93,5,0)-VLOOKUP(#REF!,$AA$10:$AF$93,4,0))/5))&gt;0,(VLOOKUP(#REF!,$AA$10:$AF$93,4,0)+($AC$5-AJ23-30)*((VLOOKUP(#REF!,$AA$10:$AF$93,5,0)-VLOOKUP(#REF!,$AA$10:$AF$93,4,0))/5)),0)</f>
        <v>#REF!</v>
      </c>
      <c r="AL23" s="9" t="e">
        <f>IF((VLOOKUP(#REF!,$AA$10:$AF$93,5,0)+($AC$5-AJ23-35)*((VLOOKUP(#REF!,$AA$10:$AF$93,6,0)-VLOOKUP(#REF!,$AA$10:$AF$93,5,0))/5))&gt;0,(VLOOKUP(#REF!,$AA$10:$AF$93,5,0)+($AC$5-AJ23-35)*((VLOOKUP(#REF!,$AA$10:$AF$93,6,0)-VLOOKUP(#REF!,$AA$10:$AF$93,5,0))/5)),0)</f>
        <v>#REF!</v>
      </c>
      <c r="AM23" s="9" t="e">
        <f>VLOOKUP(#REF!,AA20:AF107,6,0)*($AC$5-AJ23)/40</f>
        <v>#REF!</v>
      </c>
      <c r="AN23" s="11" t="e">
        <f t="shared" si="5"/>
        <v>#VALUE!</v>
      </c>
      <c r="AO23" s="7" t="e">
        <f>AN23*#REF!</f>
        <v>#VALUE!</v>
      </c>
      <c r="AP23" s="153"/>
    </row>
    <row r="24" spans="1:42" ht="39.950000000000003" customHeight="1" thickBot="1">
      <c r="A24" s="541"/>
      <c r="B24" s="341"/>
      <c r="C24" s="482"/>
      <c r="D24" s="341"/>
      <c r="E24" s="896"/>
      <c r="F24" s="905"/>
      <c r="G24" s="905"/>
      <c r="H24" s="446" t="s">
        <v>741</v>
      </c>
      <c r="I24" s="447" t="s">
        <v>742</v>
      </c>
      <c r="J24" s="341"/>
      <c r="K24" s="908"/>
      <c r="L24" s="908"/>
      <c r="M24" s="908"/>
      <c r="N24" s="908"/>
      <c r="O24" s="908"/>
      <c r="P24" s="908"/>
      <c r="Q24" s="908"/>
      <c r="R24" s="908"/>
      <c r="S24" s="908"/>
      <c r="T24" s="908"/>
      <c r="U24" s="908"/>
      <c r="V24" s="341"/>
      <c r="W24" s="479"/>
      <c r="X24" s="485"/>
      <c r="Y24" s="485"/>
      <c r="Z24" s="341"/>
      <c r="AA24" s="219" t="s">
        <v>13</v>
      </c>
      <c r="AB24" s="581">
        <v>4.2905184381875593E-2</v>
      </c>
      <c r="AC24" s="581">
        <v>0.11203292161465764</v>
      </c>
      <c r="AD24" s="581">
        <v>0.20516585167863827</v>
      </c>
      <c r="AE24" s="581">
        <v>0.34790001540782683</v>
      </c>
      <c r="AF24" s="581">
        <v>0.39760001760894487</v>
      </c>
      <c r="AG24" s="14" t="s">
        <v>113</v>
      </c>
      <c r="AH24" s="153"/>
      <c r="AI24" s="164" t="e">
        <f>#REF!</f>
        <v>#REF!</v>
      </c>
      <c r="AJ24" s="164" t="str">
        <f>IF(ISNUMBER(#REF!),AI24-$AE$5,"")</f>
        <v/>
      </c>
      <c r="AK24" s="13" t="e">
        <f>IF((VLOOKUP(#REF!,$AA$10:$AF$93,4,0)+($AC$5-AJ24-30)*((VLOOKUP(#REF!,$AA$10:$AF$93,5,0)-VLOOKUP(#REF!,$AA$10:$AF$93,4,0))/5))&gt;0,(VLOOKUP(#REF!,$AA$10:$AF$93,4,0)+($AC$5-AJ24-30)*((VLOOKUP(#REF!,$AA$10:$AF$93,5,0)-VLOOKUP(#REF!,$AA$10:$AF$93,4,0))/5)),0)</f>
        <v>#REF!</v>
      </c>
      <c r="AL24" s="9" t="e">
        <f>IF((VLOOKUP(#REF!,$AA$10:$AF$93,5,0)+($AC$5-AJ24-35)*((VLOOKUP(#REF!,$AA$10:$AF$93,6,0)-VLOOKUP(#REF!,$AA$10:$AF$93,5,0))/5))&gt;0,(VLOOKUP(#REF!,$AA$10:$AF$93,5,0)+($AC$5-AJ24-35)*((VLOOKUP(#REF!,$AA$10:$AF$93,6,0)-VLOOKUP(#REF!,$AA$10:$AF$93,5,0))/5)),0)</f>
        <v>#REF!</v>
      </c>
      <c r="AM24" s="9" t="e">
        <f>VLOOKUP(#REF!,AA21:AF108,6,0)*($AC$5-AJ24)/40</f>
        <v>#REF!</v>
      </c>
      <c r="AN24" s="11" t="e">
        <f t="shared" si="5"/>
        <v>#VALUE!</v>
      </c>
      <c r="AO24" s="7" t="e">
        <f>AN24*#REF!</f>
        <v>#VALUE!</v>
      </c>
      <c r="AP24" s="153"/>
    </row>
    <row r="25" spans="1:42" ht="24.95" customHeight="1">
      <c r="A25" s="780" t="s">
        <v>808</v>
      </c>
      <c r="B25" s="341"/>
      <c r="C25" s="482"/>
      <c r="D25" s="341"/>
      <c r="E25" s="495" t="s">
        <v>43</v>
      </c>
      <c r="F25" s="449">
        <f>IF(ISTEXT(E25),'2. Datos generales proyecto'!$L$20,"")</f>
        <v>2016</v>
      </c>
      <c r="G25" s="450">
        <v>1200</v>
      </c>
      <c r="H25" s="497">
        <f>IF(ISNUMBER(AN11),AN11,"")</f>
        <v>0.12022595394994995</v>
      </c>
      <c r="I25" s="498">
        <f>IF(ISNUMBER(AO11),AO11,"")</f>
        <v>144.27114473993993</v>
      </c>
      <c r="J25" s="341"/>
      <c r="K25" s="341"/>
      <c r="L25" s="341"/>
      <c r="M25" s="341"/>
      <c r="N25" s="341"/>
      <c r="O25" s="341"/>
      <c r="P25" s="341"/>
      <c r="Q25" s="945" t="s">
        <v>132</v>
      </c>
      <c r="R25" s="946"/>
      <c r="S25" s="946"/>
      <c r="T25" s="423">
        <f>IF(ISNUMBER(SUM(I25:I35)),SUM(I25:I35),"")</f>
        <v>144.27114473993993</v>
      </c>
      <c r="U25" s="424" t="s">
        <v>720</v>
      </c>
      <c r="V25" s="341"/>
      <c r="W25" s="479"/>
      <c r="X25" s="485"/>
      <c r="Y25" s="485"/>
      <c r="Z25" s="637"/>
      <c r="AA25" s="10" t="s">
        <v>14</v>
      </c>
      <c r="AB25" s="580">
        <v>7.8352200436330038E-2</v>
      </c>
      <c r="AC25" s="580">
        <v>9.7940250545412541E-2</v>
      </c>
      <c r="AD25" s="580">
        <v>0.11752830065449504</v>
      </c>
      <c r="AE25" s="580">
        <v>0.13711635076357756</v>
      </c>
      <c r="AF25" s="580">
        <v>0.15670440087266008</v>
      </c>
      <c r="AG25" s="14" t="s">
        <v>150</v>
      </c>
      <c r="AH25" s="153"/>
      <c r="AI25" s="164" t="e">
        <f>#REF!</f>
        <v>#REF!</v>
      </c>
      <c r="AJ25" s="164" t="str">
        <f>IF(ISNUMBER(#REF!),AI25-$AE$5,"")</f>
        <v/>
      </c>
      <c r="AK25" s="13" t="e">
        <f>IF((VLOOKUP(#REF!,$AA$10:$AF$93,4,0)+($AC$5-AJ25-30)*((VLOOKUP(#REF!,$AA$10:$AF$93,5,0)-VLOOKUP(#REF!,$AA$10:$AF$93,4,0))/5))&gt;0,(VLOOKUP(#REF!,$AA$10:$AF$93,4,0)+($AC$5-AJ25-30)*((VLOOKUP(#REF!,$AA$10:$AF$93,5,0)-VLOOKUP(#REF!,$AA$10:$AF$93,4,0))/5)),0)</f>
        <v>#REF!</v>
      </c>
      <c r="AL25" s="9" t="e">
        <f>IF((VLOOKUP(#REF!,$AA$10:$AF$93,5,0)+($AC$5-AJ25-35)*((VLOOKUP(#REF!,$AA$10:$AF$93,6,0)-VLOOKUP(#REF!,$AA$10:$AF$93,5,0))/5))&gt;0,(VLOOKUP(#REF!,$AA$10:$AF$93,5,0)+($AC$5-AJ25-35)*((VLOOKUP(#REF!,$AA$10:$AF$93,6,0)-VLOOKUP(#REF!,$AA$10:$AF$93,5,0))/5)),0)</f>
        <v>#REF!</v>
      </c>
      <c r="AM25" s="9" t="e">
        <f>VLOOKUP(#REF!,AA22:AF109,6,0)*($AC$5-AJ25)/40</f>
        <v>#REF!</v>
      </c>
      <c r="AN25" s="11" t="e">
        <f t="shared" si="5"/>
        <v>#VALUE!</v>
      </c>
      <c r="AO25" s="7" t="e">
        <f>AN25*#REF!</f>
        <v>#VALUE!</v>
      </c>
      <c r="AP25" s="153"/>
    </row>
    <row r="26" spans="1:42" ht="24.95" customHeight="1" thickBot="1">
      <c r="A26" s="780" t="s">
        <v>809</v>
      </c>
      <c r="B26" s="341"/>
      <c r="C26" s="482"/>
      <c r="D26" s="341"/>
      <c r="E26" s="496" t="s">
        <v>877</v>
      </c>
      <c r="F26" s="449">
        <f>IF(ISTEXT(E26),'2. Datos generales proyecto'!$L$20,"")</f>
        <v>2016</v>
      </c>
      <c r="G26" s="452"/>
      <c r="H26" s="497" t="str">
        <f t="shared" ref="H26:H34" si="6">IF(ISNUMBER(AN12),AN12,"")</f>
        <v/>
      </c>
      <c r="I26" s="498" t="str">
        <f t="shared" ref="I26:I34" si="7">IF(ISNUMBER(AO12),AO12,"")</f>
        <v/>
      </c>
      <c r="J26" s="476"/>
      <c r="K26" s="535"/>
      <c r="L26" s="341"/>
      <c r="M26" s="341"/>
      <c r="N26" s="341"/>
      <c r="O26" s="341"/>
      <c r="P26" s="341"/>
      <c r="Q26" s="948"/>
      <c r="R26" s="949"/>
      <c r="S26" s="949"/>
      <c r="T26" s="425">
        <f>IF(AND(ISNUMBER(T25/AL4),AL4&gt;0,AL4&lt;=AC6),T25/AL4,IF(T25=0,0,"ERROR"))</f>
        <v>48.090381579979976</v>
      </c>
      <c r="U26" s="426" t="s">
        <v>721</v>
      </c>
      <c r="V26" s="476"/>
      <c r="W26" s="479"/>
      <c r="X26" s="499"/>
      <c r="Y26" s="485"/>
      <c r="Z26" s="637"/>
      <c r="AA26" s="220" t="s">
        <v>15</v>
      </c>
      <c r="AB26" s="582">
        <v>4.2905184381875593E-2</v>
      </c>
      <c r="AC26" s="582">
        <v>0.11203292161465764</v>
      </c>
      <c r="AD26" s="582">
        <v>0.20516585167863827</v>
      </c>
      <c r="AE26" s="582">
        <v>0.34790001540782683</v>
      </c>
      <c r="AF26" s="582">
        <v>0.39760001760894487</v>
      </c>
      <c r="AG26" s="14" t="s">
        <v>150</v>
      </c>
      <c r="AH26" s="153"/>
      <c r="AI26" s="153"/>
      <c r="AJ26" s="153"/>
      <c r="AK26" s="153"/>
      <c r="AL26" s="153"/>
      <c r="AM26" s="153"/>
      <c r="AN26" s="153"/>
      <c r="AO26" s="153"/>
      <c r="AP26" s="153"/>
    </row>
    <row r="27" spans="1:42" ht="24.95" customHeight="1">
      <c r="A27" s="543"/>
      <c r="B27" s="341"/>
      <c r="C27" s="482"/>
      <c r="D27" s="341"/>
      <c r="E27" s="496"/>
      <c r="F27" s="449" t="str">
        <f>IF(AND(ISTEXT(E27),$AJ$28=TRUE),'2. Datos generales proyecto'!$L$20,"")</f>
        <v/>
      </c>
      <c r="G27" s="452"/>
      <c r="H27" s="497" t="str">
        <f t="shared" si="6"/>
        <v/>
      </c>
      <c r="I27" s="498" t="str">
        <f t="shared" si="7"/>
        <v/>
      </c>
      <c r="J27" s="477"/>
      <c r="K27" s="341"/>
      <c r="L27" s="341"/>
      <c r="M27" s="341"/>
      <c r="N27" s="341"/>
      <c r="O27" s="341"/>
      <c r="P27" s="341"/>
      <c r="Q27" s="341"/>
      <c r="R27" s="341"/>
      <c r="S27" s="341"/>
      <c r="T27" s="341" t="str">
        <f>IF(T26="ERROR","Revise las superficies de plantación consideradas en las opciones A y B.","")</f>
        <v/>
      </c>
      <c r="U27" s="341"/>
      <c r="V27" s="341"/>
      <c r="W27" s="479"/>
      <c r="X27" s="485"/>
      <c r="Y27" s="485"/>
      <c r="Z27" s="637"/>
      <c r="AA27" s="219" t="s">
        <v>16</v>
      </c>
      <c r="AB27" s="581">
        <v>3.1829804580021943E-2</v>
      </c>
      <c r="AC27" s="581">
        <v>4.8315700463393098E-2</v>
      </c>
      <c r="AD27" s="581">
        <v>5.797884055607172E-2</v>
      </c>
      <c r="AE27" s="581">
        <v>0.11616913219309503</v>
      </c>
      <c r="AF27" s="581">
        <v>0.14741916710201577</v>
      </c>
      <c r="AG27" s="14" t="s">
        <v>113</v>
      </c>
      <c r="AH27" s="153"/>
      <c r="AI27" s="153"/>
      <c r="AJ27" s="153"/>
      <c r="AK27" s="153"/>
      <c r="AL27" s="153"/>
      <c r="AM27" s="153"/>
      <c r="AN27" s="153"/>
      <c r="AO27" s="153"/>
      <c r="AP27" s="153"/>
    </row>
    <row r="28" spans="1:42" ht="24.95" customHeight="1" thickBot="1">
      <c r="A28" s="536"/>
      <c r="B28" s="341"/>
      <c r="C28" s="482"/>
      <c r="D28" s="341"/>
      <c r="E28" s="496"/>
      <c r="F28" s="449" t="str">
        <f>IF(AND(ISTEXT(E28),$AJ$28=TRUE),'2. Datos generales proyecto'!$L$20,"")</f>
        <v/>
      </c>
      <c r="G28" s="452"/>
      <c r="H28" s="497" t="str">
        <f t="shared" si="6"/>
        <v/>
      </c>
      <c r="I28" s="498" t="str">
        <f t="shared" si="7"/>
        <v/>
      </c>
      <c r="J28" s="341"/>
      <c r="K28" s="341"/>
      <c r="L28" s="341"/>
      <c r="M28" s="341"/>
      <c r="N28" s="341"/>
      <c r="O28" s="341"/>
      <c r="P28" s="341"/>
      <c r="Q28" s="341"/>
      <c r="R28" s="341"/>
      <c r="S28" s="341"/>
      <c r="T28" s="341"/>
      <c r="U28" s="341"/>
      <c r="V28" s="341"/>
      <c r="W28" s="479"/>
      <c r="X28" s="485"/>
      <c r="Y28" s="485"/>
      <c r="Z28" s="637"/>
      <c r="AA28" s="219" t="s">
        <v>17</v>
      </c>
      <c r="AB28" s="581">
        <v>3.1829804580021943E-2</v>
      </c>
      <c r="AC28" s="581">
        <v>4.8315700463393098E-2</v>
      </c>
      <c r="AD28" s="581">
        <v>5.797884055607172E-2</v>
      </c>
      <c r="AE28" s="581">
        <v>0.11616913219309503</v>
      </c>
      <c r="AF28" s="581">
        <v>0.14741916710201577</v>
      </c>
      <c r="AG28" s="14" t="s">
        <v>113</v>
      </c>
      <c r="AH28" s="153"/>
      <c r="AI28" s="466" t="s">
        <v>746</v>
      </c>
      <c r="AJ28" s="467" t="b">
        <v>0</v>
      </c>
      <c r="AK28" s="153"/>
      <c r="AL28" s="153"/>
      <c r="AM28" s="153"/>
      <c r="AN28" s="153"/>
      <c r="AO28" s="153"/>
      <c r="AP28" s="153"/>
    </row>
    <row r="29" spans="1:42" ht="24.95" customHeight="1" thickBot="1">
      <c r="A29" s="536"/>
      <c r="B29" s="341"/>
      <c r="C29" s="482"/>
      <c r="D29" s="341"/>
      <c r="E29" s="496"/>
      <c r="F29" s="449" t="str">
        <f>IF(AND(ISTEXT(E29),$AJ$28=TRUE),'2. Datos generales proyecto'!$L$20,"")</f>
        <v/>
      </c>
      <c r="G29" s="452"/>
      <c r="H29" s="497" t="str">
        <f t="shared" si="6"/>
        <v/>
      </c>
      <c r="I29" s="498" t="str">
        <f t="shared" si="7"/>
        <v/>
      </c>
      <c r="J29" s="341"/>
      <c r="K29" s="341"/>
      <c r="L29" s="341"/>
      <c r="M29" s="770">
        <v>1</v>
      </c>
      <c r="N29" s="933" t="s">
        <v>726</v>
      </c>
      <c r="O29" s="934"/>
      <c r="P29" s="934"/>
      <c r="Q29" s="934"/>
      <c r="R29" s="934"/>
      <c r="S29" s="934"/>
      <c r="T29" s="934"/>
      <c r="U29" s="935"/>
      <c r="V29" s="341"/>
      <c r="W29" s="479"/>
      <c r="X29" s="485"/>
      <c r="Y29" s="485"/>
      <c r="Z29" s="637"/>
      <c r="AA29" s="219" t="s">
        <v>18</v>
      </c>
      <c r="AB29" s="581">
        <v>3.1829804580021943E-2</v>
      </c>
      <c r="AC29" s="581">
        <v>4.8315700463393098E-2</v>
      </c>
      <c r="AD29" s="581">
        <v>5.797884055607172E-2</v>
      </c>
      <c r="AE29" s="581">
        <v>0.11616913219309503</v>
      </c>
      <c r="AF29" s="581">
        <v>0.14741916710201577</v>
      </c>
      <c r="AG29" s="14" t="s">
        <v>113</v>
      </c>
      <c r="AH29" s="153"/>
      <c r="AI29" s="466" t="s">
        <v>747</v>
      </c>
      <c r="AJ29" s="467" t="b">
        <v>1</v>
      </c>
      <c r="AK29" s="153"/>
      <c r="AL29" s="153"/>
      <c r="AM29" s="153"/>
      <c r="AN29" s="153"/>
      <c r="AO29" s="153"/>
      <c r="AP29" s="153"/>
    </row>
    <row r="30" spans="1:42" ht="24.95" customHeight="1" thickBot="1">
      <c r="A30" s="536"/>
      <c r="B30" s="341"/>
      <c r="C30" s="482"/>
      <c r="D30" s="341"/>
      <c r="E30" s="496"/>
      <c r="F30" s="449" t="str">
        <f>IF(AND(ISTEXT(E30),$AJ$28=TRUE),'2. Datos generales proyecto'!$L$20,"")</f>
        <v/>
      </c>
      <c r="G30" s="452"/>
      <c r="H30" s="497" t="str">
        <f t="shared" si="6"/>
        <v/>
      </c>
      <c r="I30" s="498" t="str">
        <f t="shared" si="7"/>
        <v/>
      </c>
      <c r="J30" s="341"/>
      <c r="K30" s="341"/>
      <c r="L30" s="341"/>
      <c r="M30" s="965">
        <v>2</v>
      </c>
      <c r="N30" s="933" t="s">
        <v>758</v>
      </c>
      <c r="O30" s="934"/>
      <c r="P30" s="934"/>
      <c r="Q30" s="934"/>
      <c r="R30" s="934"/>
      <c r="S30" s="934"/>
      <c r="T30" s="934"/>
      <c r="U30" s="935"/>
      <c r="V30" s="341"/>
      <c r="W30" s="479"/>
      <c r="X30" s="485"/>
      <c r="Y30" s="485"/>
      <c r="Z30" s="637"/>
      <c r="AA30" s="10" t="s">
        <v>659</v>
      </c>
      <c r="AB30" s="580">
        <v>4.2905184381875593E-2</v>
      </c>
      <c r="AC30" s="580">
        <v>0.11203292161465764</v>
      </c>
      <c r="AD30" s="580">
        <v>0.20516585167863827</v>
      </c>
      <c r="AE30" s="580">
        <v>0.34790001540782683</v>
      </c>
      <c r="AF30" s="580">
        <v>0.39760001760894487</v>
      </c>
      <c r="AG30" s="14" t="s">
        <v>150</v>
      </c>
      <c r="AH30" s="153"/>
      <c r="AI30" s="153"/>
      <c r="AJ30" s="153"/>
      <c r="AK30" s="153"/>
      <c r="AL30" s="153"/>
      <c r="AM30" s="153"/>
      <c r="AN30" s="153"/>
      <c r="AO30" s="153"/>
      <c r="AP30" s="153"/>
    </row>
    <row r="31" spans="1:42" ht="24.95" customHeight="1" thickBot="1">
      <c r="A31" s="536"/>
      <c r="B31" s="341"/>
      <c r="C31" s="482"/>
      <c r="D31" s="341"/>
      <c r="E31" s="496"/>
      <c r="F31" s="449" t="str">
        <f>IF(AND(ISTEXT(E31),$AJ$28=TRUE),'2. Datos generales proyecto'!$L$20,"")</f>
        <v/>
      </c>
      <c r="G31" s="452"/>
      <c r="H31" s="497" t="str">
        <f t="shared" si="6"/>
        <v/>
      </c>
      <c r="I31" s="498" t="str">
        <f t="shared" si="7"/>
        <v/>
      </c>
      <c r="J31" s="341"/>
      <c r="K31" s="341"/>
      <c r="L31" s="341"/>
      <c r="M31" s="965"/>
      <c r="N31" s="933"/>
      <c r="O31" s="934"/>
      <c r="P31" s="934"/>
      <c r="Q31" s="934"/>
      <c r="R31" s="934"/>
      <c r="S31" s="934"/>
      <c r="T31" s="934"/>
      <c r="U31" s="935"/>
      <c r="V31" s="341"/>
      <c r="W31" s="479"/>
      <c r="X31" s="485"/>
      <c r="Y31" s="485"/>
      <c r="Z31" s="637"/>
      <c r="AA31" s="222" t="s">
        <v>19</v>
      </c>
      <c r="AB31" s="580">
        <v>0.40481930196049593</v>
      </c>
      <c r="AC31" s="580">
        <v>0.99657840558360089</v>
      </c>
      <c r="AD31" s="580">
        <v>1.5658280222622489</v>
      </c>
      <c r="AE31" s="580">
        <v>2.2347041313747185</v>
      </c>
      <c r="AF31" s="580">
        <v>3.5316719948964348</v>
      </c>
      <c r="AG31" s="14" t="s">
        <v>150</v>
      </c>
      <c r="AH31" s="153"/>
      <c r="AI31" s="153"/>
      <c r="AJ31" s="153"/>
      <c r="AK31" s="153"/>
      <c r="AL31" s="153"/>
      <c r="AM31" s="153"/>
      <c r="AN31" s="153"/>
      <c r="AO31" s="153"/>
      <c r="AP31" s="153"/>
    </row>
    <row r="32" spans="1:42" ht="24.95" customHeight="1" thickBot="1">
      <c r="A32" s="536"/>
      <c r="B32" s="341"/>
      <c r="C32" s="482"/>
      <c r="D32" s="341"/>
      <c r="E32" s="496"/>
      <c r="F32" s="449" t="str">
        <f>IF(AND(ISTEXT(E32),$AJ$28=TRUE),'2. Datos generales proyecto'!$L$20,"")</f>
        <v/>
      </c>
      <c r="G32" s="452"/>
      <c r="H32" s="497" t="str">
        <f t="shared" si="6"/>
        <v/>
      </c>
      <c r="I32" s="498" t="str">
        <f t="shared" si="7"/>
        <v/>
      </c>
      <c r="J32" s="341"/>
      <c r="K32" s="341"/>
      <c r="L32" s="341"/>
      <c r="M32" s="965"/>
      <c r="N32" s="933"/>
      <c r="O32" s="934"/>
      <c r="P32" s="934"/>
      <c r="Q32" s="934"/>
      <c r="R32" s="934"/>
      <c r="S32" s="934"/>
      <c r="T32" s="934"/>
      <c r="U32" s="935"/>
      <c r="V32" s="341"/>
      <c r="W32" s="479"/>
      <c r="X32" s="485"/>
      <c r="Y32" s="485"/>
      <c r="Z32" s="637"/>
      <c r="AA32" s="222" t="s">
        <v>69</v>
      </c>
      <c r="AB32" s="580">
        <v>0.56958214626885495</v>
      </c>
      <c r="AC32" s="580">
        <v>1.3908497572587581</v>
      </c>
      <c r="AD32" s="580">
        <v>2.0361298403169146</v>
      </c>
      <c r="AE32" s="580">
        <v>2.9973328241580197</v>
      </c>
      <c r="AF32" s="580">
        <v>4.8736009360390691</v>
      </c>
      <c r="AG32" s="14"/>
      <c r="AH32" s="153"/>
      <c r="AI32" s="153"/>
      <c r="AJ32" s="153"/>
      <c r="AK32" s="153"/>
      <c r="AL32" s="153"/>
      <c r="AM32" s="153"/>
      <c r="AN32" s="153"/>
      <c r="AO32" s="153"/>
      <c r="AP32" s="153"/>
    </row>
    <row r="33" spans="1:47" ht="24.95" customHeight="1" thickBot="1">
      <c r="A33" s="536"/>
      <c r="B33" s="341"/>
      <c r="C33" s="482"/>
      <c r="D33" s="341"/>
      <c r="E33" s="496"/>
      <c r="F33" s="449" t="str">
        <f>IF(AND(ISTEXT(E33),$AJ$28=TRUE),'2. Datos generales proyecto'!$L$20,"")</f>
        <v/>
      </c>
      <c r="G33" s="452"/>
      <c r="H33" s="497" t="str">
        <f t="shared" si="6"/>
        <v/>
      </c>
      <c r="I33" s="498" t="str">
        <f t="shared" si="7"/>
        <v/>
      </c>
      <c r="J33" s="341"/>
      <c r="K33" s="341"/>
      <c r="L33" s="341"/>
      <c r="M33" s="965"/>
      <c r="N33" s="933"/>
      <c r="O33" s="934"/>
      <c r="P33" s="934"/>
      <c r="Q33" s="934"/>
      <c r="R33" s="934"/>
      <c r="S33" s="934"/>
      <c r="T33" s="934"/>
      <c r="U33" s="935"/>
      <c r="V33" s="341"/>
      <c r="W33" s="479"/>
      <c r="X33" s="485"/>
      <c r="Y33" s="485"/>
      <c r="Z33" s="637"/>
      <c r="AA33" s="222" t="s">
        <v>20</v>
      </c>
      <c r="AB33" s="580">
        <v>0.56958214626885495</v>
      </c>
      <c r="AC33" s="580">
        <v>1.3908497572587581</v>
      </c>
      <c r="AD33" s="580">
        <v>2.0361298403169146</v>
      </c>
      <c r="AE33" s="580">
        <v>2.9973328241580197</v>
      </c>
      <c r="AF33" s="580">
        <v>4.8736009360390691</v>
      </c>
      <c r="AG33" s="14" t="s">
        <v>150</v>
      </c>
      <c r="AH33" s="153"/>
      <c r="AI33" s="153"/>
      <c r="AJ33" s="153"/>
      <c r="AK33" s="153"/>
      <c r="AL33" s="153"/>
      <c r="AM33" s="153"/>
      <c r="AN33" s="153"/>
      <c r="AO33" s="153"/>
      <c r="AP33" s="153"/>
    </row>
    <row r="34" spans="1:47" ht="24.95" customHeight="1" thickBot="1">
      <c r="A34" s="536"/>
      <c r="B34" s="341"/>
      <c r="C34" s="482"/>
      <c r="D34" s="341"/>
      <c r="E34" s="496"/>
      <c r="F34" s="449" t="str">
        <f>IF(AND(ISTEXT(E34),$AJ$28=TRUE),'2. Datos generales proyecto'!$L$20,"")</f>
        <v/>
      </c>
      <c r="G34" s="452"/>
      <c r="H34" s="497" t="str">
        <f t="shared" si="6"/>
        <v/>
      </c>
      <c r="I34" s="498" t="str">
        <f t="shared" si="7"/>
        <v/>
      </c>
      <c r="J34" s="341"/>
      <c r="K34" s="341"/>
      <c r="L34" s="341"/>
      <c r="M34" s="965"/>
      <c r="N34" s="933"/>
      <c r="O34" s="934"/>
      <c r="P34" s="934"/>
      <c r="Q34" s="934"/>
      <c r="R34" s="934"/>
      <c r="S34" s="934"/>
      <c r="T34" s="934"/>
      <c r="U34" s="935"/>
      <c r="V34" s="341"/>
      <c r="W34" s="479"/>
      <c r="X34" s="485"/>
      <c r="Y34" s="485"/>
      <c r="Z34" s="637"/>
      <c r="AA34" s="222" t="s">
        <v>21</v>
      </c>
      <c r="AB34" s="580">
        <v>3.769774343225004E-3</v>
      </c>
      <c r="AC34" s="580">
        <v>2.2674170139378728E-2</v>
      </c>
      <c r="AD34" s="580">
        <v>2.720900416725448E-2</v>
      </c>
      <c r="AE34" s="580">
        <v>6.9703150798753E-2</v>
      </c>
      <c r="AF34" s="580">
        <v>0.22629552729785765</v>
      </c>
      <c r="AG34" s="14" t="s">
        <v>151</v>
      </c>
      <c r="AH34" s="12"/>
      <c r="AI34" s="12"/>
      <c r="AJ34" s="12"/>
      <c r="AK34" s="12"/>
      <c r="AL34" s="12"/>
      <c r="AM34" s="12"/>
      <c r="AN34" s="12"/>
      <c r="AO34" s="12"/>
      <c r="AP34" s="12"/>
      <c r="AQ34" s="335"/>
      <c r="AR34" s="335"/>
      <c r="AS34" s="335"/>
    </row>
    <row r="35" spans="1:47" ht="15" customHeight="1" thickBot="1">
      <c r="A35" s="536"/>
      <c r="B35" s="341"/>
      <c r="C35" s="482"/>
      <c r="D35" s="341"/>
      <c r="E35" s="526">
        <f>COUNTIF(E25:E34,"*")</f>
        <v>2</v>
      </c>
      <c r="F35" s="341"/>
      <c r="G35" s="341"/>
      <c r="H35" s="341"/>
      <c r="I35" s="341"/>
      <c r="J35" s="341"/>
      <c r="K35" s="341"/>
      <c r="L35" s="341"/>
      <c r="M35" s="341"/>
      <c r="N35" s="341"/>
      <c r="O35" s="341"/>
      <c r="P35" s="341"/>
      <c r="Q35" s="341"/>
      <c r="R35" s="341"/>
      <c r="S35" s="341"/>
      <c r="T35" s="341"/>
      <c r="U35" s="341"/>
      <c r="V35" s="341"/>
      <c r="W35" s="479"/>
      <c r="X35" s="485"/>
      <c r="Y35" s="485"/>
      <c r="Z35" s="637"/>
      <c r="AA35" s="222" t="s">
        <v>0</v>
      </c>
      <c r="AB35" s="580">
        <v>9.0997276417428483E-2</v>
      </c>
      <c r="AC35" s="580">
        <v>0.11374659552178558</v>
      </c>
      <c r="AD35" s="580">
        <v>0.18470565168801564</v>
      </c>
      <c r="AE35" s="580">
        <v>0.28736688910270414</v>
      </c>
      <c r="AF35" s="580">
        <v>0.32841930183166185</v>
      </c>
      <c r="AG35" s="14" t="s">
        <v>150</v>
      </c>
      <c r="AH35" s="12"/>
      <c r="AI35" s="12"/>
      <c r="AJ35" s="12"/>
      <c r="AK35" s="12"/>
      <c r="AL35" s="12"/>
      <c r="AM35" s="12"/>
      <c r="AN35" s="12"/>
      <c r="AO35" s="12"/>
      <c r="AP35" s="12"/>
      <c r="AQ35" s="335"/>
      <c r="AR35" s="335"/>
      <c r="AS35" s="335"/>
    </row>
    <row r="36" spans="1:47" ht="24.95" customHeight="1" thickBot="1">
      <c r="A36" s="536"/>
      <c r="B36" s="341"/>
      <c r="C36" s="482"/>
      <c r="D36" s="912" t="s">
        <v>723</v>
      </c>
      <c r="E36" s="913"/>
      <c r="F36" s="913"/>
      <c r="G36" s="913"/>
      <c r="H36" s="913"/>
      <c r="I36" s="913"/>
      <c r="J36" s="913"/>
      <c r="K36" s="913"/>
      <c r="L36" s="913"/>
      <c r="M36" s="913"/>
      <c r="N36" s="913"/>
      <c r="O36" s="913"/>
      <c r="P36" s="913"/>
      <c r="Q36" s="913"/>
      <c r="R36" s="913"/>
      <c r="S36" s="913"/>
      <c r="T36" s="913"/>
      <c r="U36" s="914"/>
      <c r="V36" s="341"/>
      <c r="W36" s="479"/>
      <c r="X36" s="485"/>
      <c r="Y36" s="485"/>
      <c r="Z36" s="637"/>
      <c r="AA36" s="10" t="s">
        <v>22</v>
      </c>
      <c r="AB36" s="580">
        <v>3.1871348877880464E-2</v>
      </c>
      <c r="AC36" s="580">
        <v>3.9839186097350585E-2</v>
      </c>
      <c r="AD36" s="580">
        <v>4.7807023316820692E-2</v>
      </c>
      <c r="AE36" s="580">
        <v>8.388718973868918E-2</v>
      </c>
      <c r="AF36" s="580">
        <v>9.5871073987073341E-2</v>
      </c>
      <c r="AG36" s="14" t="s">
        <v>150</v>
      </c>
      <c r="AH36" s="12"/>
      <c r="AI36" s="12"/>
      <c r="AJ36" s="12"/>
      <c r="AK36" s="12"/>
      <c r="AL36" s="12"/>
      <c r="AM36" s="12"/>
      <c r="AN36" s="12"/>
      <c r="AO36" s="12"/>
      <c r="AP36" s="12"/>
      <c r="AQ36" s="335"/>
      <c r="AR36" s="335"/>
      <c r="AS36" s="335"/>
    </row>
    <row r="37" spans="1:47" ht="23.25" customHeight="1" thickBot="1">
      <c r="A37" s="536"/>
      <c r="B37" s="341"/>
      <c r="C37" s="482"/>
      <c r="D37" s="341"/>
      <c r="E37" s="341"/>
      <c r="F37" s="341"/>
      <c r="G37" s="341"/>
      <c r="H37" s="341"/>
      <c r="I37" s="341"/>
      <c r="J37" s="341"/>
      <c r="K37" s="341"/>
      <c r="L37" s="341"/>
      <c r="M37" s="341"/>
      <c r="N37" s="341"/>
      <c r="O37" s="341"/>
      <c r="P37" s="341"/>
      <c r="Q37" s="341"/>
      <c r="R37" s="341"/>
      <c r="S37" s="341"/>
      <c r="T37" s="341"/>
      <c r="U37" s="341"/>
      <c r="V37" s="341"/>
      <c r="W37" s="479"/>
      <c r="X37" s="485"/>
      <c r="Y37" s="485"/>
      <c r="Z37" s="637"/>
      <c r="AA37" s="10" t="s">
        <v>23</v>
      </c>
      <c r="AB37" s="580">
        <v>3.5895556554346862E-2</v>
      </c>
      <c r="AC37" s="580">
        <v>4.4869445692933579E-2</v>
      </c>
      <c r="AD37" s="580">
        <v>5.3843334831520297E-2</v>
      </c>
      <c r="AE37" s="580">
        <v>0.12009784588996364</v>
      </c>
      <c r="AF37" s="580">
        <v>0.13725468101710131</v>
      </c>
      <c r="AG37" s="14" t="s">
        <v>150</v>
      </c>
      <c r="AH37" s="153"/>
      <c r="AI37" s="153"/>
      <c r="AJ37" s="153"/>
      <c r="AK37" s="153"/>
      <c r="AL37" s="153"/>
      <c r="AM37" s="153"/>
      <c r="AN37" s="153"/>
      <c r="AO37" s="153"/>
      <c r="AP37" s="153"/>
    </row>
    <row r="38" spans="1:47" ht="24.95" customHeight="1" thickBot="1">
      <c r="A38" s="536"/>
      <c r="B38" s="341"/>
      <c r="C38" s="482"/>
      <c r="D38" s="341"/>
      <c r="E38" s="891" t="s">
        <v>635</v>
      </c>
      <c r="F38" s="892"/>
      <c r="G38" s="523" t="str">
        <f>IF(E52&gt;=1,'2. Datos generales proyecto'!R12,"")</f>
        <v/>
      </c>
      <c r="H38" s="524" t="s">
        <v>123</v>
      </c>
      <c r="I38" s="282"/>
      <c r="J38" s="891" t="s">
        <v>125</v>
      </c>
      <c r="K38" s="909"/>
      <c r="L38" s="909"/>
      <c r="M38" s="909"/>
      <c r="N38" s="909"/>
      <c r="O38" s="892"/>
      <c r="P38" s="932" t="str">
        <f>IF(E52&gt;=1,'2. Datos generales proyecto'!J26,"")</f>
        <v/>
      </c>
      <c r="Q38" s="932"/>
      <c r="R38" s="524" t="s">
        <v>650</v>
      </c>
      <c r="S38" s="341"/>
      <c r="T38" s="341"/>
      <c r="U38" s="341"/>
      <c r="V38" s="341"/>
      <c r="W38" s="479"/>
      <c r="X38" s="485"/>
      <c r="Y38" s="485"/>
      <c r="Z38" s="637"/>
      <c r="AA38" s="219" t="s">
        <v>85</v>
      </c>
      <c r="AB38" s="581">
        <v>0.1241181539518298</v>
      </c>
      <c r="AC38" s="581">
        <v>0.15514769243978724</v>
      </c>
      <c r="AD38" s="581">
        <v>0.18617723092774471</v>
      </c>
      <c r="AE38" s="581">
        <v>0.21720676941570213</v>
      </c>
      <c r="AF38" s="581">
        <v>0.24823630790365961</v>
      </c>
      <c r="AG38" s="14" t="s">
        <v>113</v>
      </c>
      <c r="AH38" s="153"/>
      <c r="AI38" s="153"/>
      <c r="AJ38" s="153"/>
      <c r="AK38" s="153"/>
      <c r="AL38" s="153"/>
      <c r="AM38" s="153"/>
      <c r="AN38" s="153"/>
      <c r="AO38" s="153"/>
      <c r="AP38" s="153"/>
    </row>
    <row r="39" spans="1:47" ht="15" customHeight="1" thickBot="1">
      <c r="A39" s="536"/>
      <c r="B39" s="341"/>
      <c r="C39" s="482"/>
      <c r="D39" s="341"/>
      <c r="E39" s="341"/>
      <c r="F39" s="445"/>
      <c r="G39" s="341"/>
      <c r="H39" s="341"/>
      <c r="I39" s="341"/>
      <c r="J39" s="341"/>
      <c r="K39" s="341"/>
      <c r="L39" s="341"/>
      <c r="M39" s="341"/>
      <c r="N39" s="341"/>
      <c r="O39" s="341"/>
      <c r="P39" s="341"/>
      <c r="Q39" s="341"/>
      <c r="R39" s="341"/>
      <c r="S39" s="341"/>
      <c r="T39" s="341"/>
      <c r="U39" s="341"/>
      <c r="V39" s="341"/>
      <c r="W39" s="479"/>
      <c r="X39" s="485"/>
      <c r="Y39" s="485"/>
      <c r="Z39" s="637"/>
      <c r="AA39" s="10" t="s">
        <v>73</v>
      </c>
      <c r="AB39" s="580">
        <v>1.138475443544619E-2</v>
      </c>
      <c r="AC39" s="580">
        <v>1.4230943044307736E-2</v>
      </c>
      <c r="AD39" s="580">
        <v>1.7077131653169285E-2</v>
      </c>
      <c r="AE39" s="580">
        <v>1.9923320262030829E-2</v>
      </c>
      <c r="AF39" s="580">
        <v>2.276950887089238E-2</v>
      </c>
      <c r="AG39" s="14" t="s">
        <v>149</v>
      </c>
      <c r="AH39" s="153"/>
      <c r="AI39" s="153"/>
      <c r="AJ39" s="153"/>
      <c r="AK39" s="153"/>
      <c r="AL39" s="153"/>
      <c r="AM39" s="153"/>
      <c r="AN39" s="153"/>
      <c r="AO39" s="153"/>
      <c r="AP39" s="153"/>
    </row>
    <row r="40" spans="1:47" ht="24.95" customHeight="1" thickBot="1">
      <c r="A40" s="536"/>
      <c r="B40" s="341"/>
      <c r="C40" s="482"/>
      <c r="D40" s="341"/>
      <c r="E40" s="895"/>
      <c r="F40" s="897" t="s">
        <v>744</v>
      </c>
      <c r="G40" s="899" t="s">
        <v>868</v>
      </c>
      <c r="H40" s="899" t="s">
        <v>869</v>
      </c>
      <c r="I40" s="899" t="s">
        <v>870</v>
      </c>
      <c r="J40" s="893" t="s">
        <v>142</v>
      </c>
      <c r="K40" s="964"/>
      <c r="L40" s="964"/>
      <c r="M40" s="894"/>
      <c r="N40" s="341"/>
      <c r="O40" s="341"/>
      <c r="P40" s="341"/>
      <c r="Q40" s="341"/>
      <c r="R40" s="341"/>
      <c r="S40" s="341"/>
      <c r="T40" s="341"/>
      <c r="U40" s="341"/>
      <c r="V40" s="341"/>
      <c r="W40" s="479"/>
      <c r="X40" s="485"/>
      <c r="Y40" s="485"/>
      <c r="Z40" s="637"/>
      <c r="AA40" s="10" t="s">
        <v>74</v>
      </c>
      <c r="AB40" s="580">
        <v>1.885541322108111E-2</v>
      </c>
      <c r="AC40" s="580">
        <v>2.3569266526351388E-2</v>
      </c>
      <c r="AD40" s="580">
        <v>2.8283119831621666E-2</v>
      </c>
      <c r="AE40" s="580">
        <v>3.2996973136891941E-2</v>
      </c>
      <c r="AF40" s="580">
        <v>3.7710826442162219E-2</v>
      </c>
      <c r="AG40" s="14" t="s">
        <v>149</v>
      </c>
      <c r="AH40" s="153"/>
      <c r="AI40" s="153"/>
      <c r="AJ40" s="153"/>
      <c r="AK40" s="153"/>
      <c r="AL40" s="153"/>
      <c r="AM40" s="153"/>
      <c r="AN40" s="153"/>
      <c r="AO40" s="153"/>
      <c r="AP40" s="153"/>
    </row>
    <row r="41" spans="1:47" ht="39.950000000000003" customHeight="1" thickBot="1">
      <c r="A41" s="536"/>
      <c r="B41" s="341"/>
      <c r="C41" s="482"/>
      <c r="D41" s="341"/>
      <c r="E41" s="896"/>
      <c r="F41" s="898"/>
      <c r="G41" s="900"/>
      <c r="H41" s="900"/>
      <c r="I41" s="900"/>
      <c r="J41" s="447" t="s">
        <v>741</v>
      </c>
      <c r="K41" s="447" t="s">
        <v>745</v>
      </c>
      <c r="L41" s="893" t="s">
        <v>754</v>
      </c>
      <c r="M41" s="894"/>
      <c r="N41" s="341"/>
      <c r="O41" s="341"/>
      <c r="P41" s="341"/>
      <c r="Q41" s="945" t="s">
        <v>133</v>
      </c>
      <c r="R41" s="946"/>
      <c r="S41" s="947"/>
      <c r="T41" s="423">
        <f>SUM(K42:K52)</f>
        <v>0</v>
      </c>
      <c r="U41" s="424" t="s">
        <v>720</v>
      </c>
      <c r="V41" s="341"/>
      <c r="W41" s="479"/>
      <c r="X41" s="485"/>
      <c r="Y41" s="485"/>
      <c r="Z41" s="637"/>
      <c r="AA41" s="10" t="s">
        <v>64</v>
      </c>
      <c r="AB41" s="580">
        <v>1.3942374656015961E-2</v>
      </c>
      <c r="AC41" s="580">
        <v>1.742796832001995E-2</v>
      </c>
      <c r="AD41" s="580">
        <v>2.0913561984023939E-2</v>
      </c>
      <c r="AE41" s="580">
        <v>2.4399155648027929E-2</v>
      </c>
      <c r="AF41" s="580">
        <v>2.7884749312031921E-2</v>
      </c>
      <c r="AG41" s="14" t="s">
        <v>149</v>
      </c>
      <c r="AH41" s="153"/>
      <c r="AI41" s="153"/>
      <c r="AJ41" s="153"/>
      <c r="AK41" s="153"/>
      <c r="AL41" s="153"/>
      <c r="AM41" s="153"/>
      <c r="AN41" s="153"/>
      <c r="AO41" s="153"/>
      <c r="AP41" s="153"/>
    </row>
    <row r="42" spans="1:47" ht="24.95" customHeight="1" thickBot="1">
      <c r="A42" s="536"/>
      <c r="B42" s="341"/>
      <c r="C42" s="482"/>
      <c r="D42" s="341"/>
      <c r="E42" s="495"/>
      <c r="F42" s="449" t="str">
        <f>IF(AND(ISTEXT(E42),$AJ$29=TRUE),'2. Datos generales proyecto'!$L$20,"")</f>
        <v/>
      </c>
      <c r="G42" s="454"/>
      <c r="H42" s="455"/>
      <c r="I42" s="450"/>
      <c r="J42" s="451" t="str">
        <f t="shared" ref="J42:J51" si="8">IF(ISNUMBER(AR50),AR50,"")</f>
        <v/>
      </c>
      <c r="K42" s="456" t="str">
        <f t="shared" ref="K42:K51" si="9">IF(ISNUMBER(AT50),AT50,"")</f>
        <v/>
      </c>
      <c r="L42" s="930" t="str">
        <f t="shared" ref="L42:L51" si="10">IF(ISNUMBER(AU50),AU50,"")</f>
        <v/>
      </c>
      <c r="M42" s="930"/>
      <c r="N42" s="341"/>
      <c r="O42" s="341"/>
      <c r="P42" s="341"/>
      <c r="Q42" s="948"/>
      <c r="R42" s="949"/>
      <c r="S42" s="950"/>
      <c r="T42" s="425">
        <f>IF(AND(ISNUMBER(T41/AL5),AL5&gt;0,AL5&lt;=AC6),T41/AL5,IF(T41=0,0,"ERROR"))</f>
        <v>0</v>
      </c>
      <c r="U42" s="426" t="s">
        <v>721</v>
      </c>
      <c r="V42" s="476"/>
      <c r="W42" s="479"/>
      <c r="X42" s="499"/>
      <c r="Y42" s="485"/>
      <c r="Z42" s="637"/>
      <c r="AA42" s="223" t="s">
        <v>75</v>
      </c>
      <c r="AB42" s="580">
        <v>0.34382433153064573</v>
      </c>
      <c r="AC42" s="580">
        <v>0.42978041441330711</v>
      </c>
      <c r="AD42" s="580">
        <v>0.5157364972959686</v>
      </c>
      <c r="AE42" s="580">
        <v>0.60169258017863003</v>
      </c>
      <c r="AF42" s="580">
        <v>0.68764866306129147</v>
      </c>
      <c r="AG42" s="14" t="s">
        <v>153</v>
      </c>
      <c r="AH42" s="153"/>
      <c r="AI42" s="153"/>
      <c r="AJ42" s="153"/>
      <c r="AK42" s="153"/>
      <c r="AL42" s="153"/>
      <c r="AM42" s="153"/>
      <c r="AN42" s="153"/>
      <c r="AO42" s="153"/>
      <c r="AP42" s="153"/>
    </row>
    <row r="43" spans="1:47" ht="24.95" customHeight="1" thickBot="1">
      <c r="A43" s="536"/>
      <c r="B43" s="341"/>
      <c r="C43" s="482"/>
      <c r="D43" s="341"/>
      <c r="E43" s="496"/>
      <c r="F43" s="449" t="str">
        <f>IF(AND(ISTEXT(E43),$AJ$29=TRUE),'2. Datos generales proyecto'!$L$20,"")</f>
        <v/>
      </c>
      <c r="G43" s="454"/>
      <c r="H43" s="457"/>
      <c r="I43" s="452"/>
      <c r="J43" s="453" t="str">
        <f t="shared" si="8"/>
        <v/>
      </c>
      <c r="K43" s="458" t="str">
        <f t="shared" si="9"/>
        <v/>
      </c>
      <c r="L43" s="931" t="str">
        <f t="shared" si="10"/>
        <v/>
      </c>
      <c r="M43" s="931"/>
      <c r="N43" s="341"/>
      <c r="O43" s="341"/>
      <c r="P43" s="341"/>
      <c r="Q43" s="344"/>
      <c r="R43" s="344"/>
      <c r="S43" s="344"/>
      <c r="T43" s="344"/>
      <c r="U43" s="344"/>
      <c r="V43" s="344"/>
      <c r="W43" s="479"/>
      <c r="X43" s="344"/>
      <c r="Y43" s="485"/>
      <c r="Z43" s="637"/>
      <c r="AA43" s="219" t="s">
        <v>24</v>
      </c>
      <c r="AB43" s="581">
        <v>4.2905184381875593E-2</v>
      </c>
      <c r="AC43" s="581">
        <v>0.11203292161465764</v>
      </c>
      <c r="AD43" s="581">
        <v>0.20516585167863827</v>
      </c>
      <c r="AE43" s="581">
        <v>0.34790001540782683</v>
      </c>
      <c r="AF43" s="581">
        <v>0.39760001760894487</v>
      </c>
      <c r="AG43" s="14" t="s">
        <v>113</v>
      </c>
      <c r="AH43" s="153"/>
      <c r="AI43" s="153"/>
      <c r="AJ43" s="153"/>
      <c r="AK43" s="153"/>
      <c r="AL43" s="153"/>
      <c r="AM43" s="153"/>
      <c r="AN43" s="153"/>
      <c r="AO43" s="153"/>
      <c r="AP43" s="153"/>
    </row>
    <row r="44" spans="1:47" ht="24.95" customHeight="1" thickBot="1">
      <c r="A44" s="536"/>
      <c r="B44" s="341"/>
      <c r="C44" s="482"/>
      <c r="D44" s="341"/>
      <c r="E44" s="496"/>
      <c r="F44" s="449" t="str">
        <f>IF(AND(ISTEXT(E44),$AJ$29=TRUE),'2. Datos generales proyecto'!$L$20,"")</f>
        <v/>
      </c>
      <c r="G44" s="454"/>
      <c r="H44" s="457"/>
      <c r="I44" s="452"/>
      <c r="J44" s="453" t="str">
        <f t="shared" si="8"/>
        <v/>
      </c>
      <c r="K44" s="458" t="str">
        <f t="shared" si="9"/>
        <v/>
      </c>
      <c r="L44" s="931" t="str">
        <f t="shared" si="10"/>
        <v/>
      </c>
      <c r="M44" s="931"/>
      <c r="N44" s="341"/>
      <c r="O44" s="486">
        <v>3</v>
      </c>
      <c r="P44" s="933" t="s">
        <v>756</v>
      </c>
      <c r="Q44" s="934"/>
      <c r="R44" s="934"/>
      <c r="S44" s="934"/>
      <c r="T44" s="934"/>
      <c r="U44" s="935"/>
      <c r="V44" s="341"/>
      <c r="W44" s="479"/>
      <c r="X44" s="485"/>
      <c r="Y44" s="485"/>
      <c r="Z44" s="637"/>
      <c r="AA44" s="219" t="s">
        <v>25</v>
      </c>
      <c r="AB44" s="581">
        <v>4.2905184381875593E-2</v>
      </c>
      <c r="AC44" s="581">
        <v>0.11203292161465764</v>
      </c>
      <c r="AD44" s="581">
        <v>0.20516585167863827</v>
      </c>
      <c r="AE44" s="581">
        <v>0.34790001540782683</v>
      </c>
      <c r="AF44" s="581">
        <v>0.39760001760894487</v>
      </c>
      <c r="AG44" s="14" t="s">
        <v>113</v>
      </c>
      <c r="AH44" s="153"/>
      <c r="AI44" s="153"/>
      <c r="AJ44" s="153"/>
      <c r="AK44" s="153"/>
      <c r="AL44" s="153"/>
      <c r="AM44" s="153"/>
      <c r="AN44" s="153"/>
      <c r="AO44" s="153"/>
      <c r="AP44" s="153"/>
    </row>
    <row r="45" spans="1:47" ht="24.95" customHeight="1">
      <c r="A45" s="536"/>
      <c r="B45" s="341"/>
      <c r="C45" s="482"/>
      <c r="D45" s="341"/>
      <c r="E45" s="496"/>
      <c r="F45" s="449" t="str">
        <f>IF(AND(ISTEXT(E45),$AJ$29=TRUE),'2. Datos generales proyecto'!$L$20,"")</f>
        <v/>
      </c>
      <c r="G45" s="454"/>
      <c r="H45" s="457"/>
      <c r="I45" s="452"/>
      <c r="J45" s="453" t="str">
        <f t="shared" si="8"/>
        <v/>
      </c>
      <c r="K45" s="458" t="str">
        <f t="shared" si="9"/>
        <v/>
      </c>
      <c r="L45" s="931" t="str">
        <f t="shared" si="10"/>
        <v/>
      </c>
      <c r="M45" s="931"/>
      <c r="N45" s="341"/>
      <c r="O45" s="942">
        <v>4</v>
      </c>
      <c r="P45" s="936" t="s">
        <v>755</v>
      </c>
      <c r="Q45" s="936"/>
      <c r="R45" s="936"/>
      <c r="S45" s="936"/>
      <c r="T45" s="936"/>
      <c r="U45" s="937"/>
      <c r="V45" s="341"/>
      <c r="W45" s="479"/>
      <c r="X45" s="485"/>
      <c r="Y45" s="485"/>
      <c r="Z45" s="637"/>
      <c r="AA45" s="219" t="s">
        <v>26</v>
      </c>
      <c r="AB45" s="581">
        <v>0.14975536130234138</v>
      </c>
      <c r="AC45" s="581">
        <v>0.18719420162792669</v>
      </c>
      <c r="AD45" s="581">
        <v>0.22463304195351205</v>
      </c>
      <c r="AE45" s="581">
        <v>0.26207188227909739</v>
      </c>
      <c r="AF45" s="581">
        <v>0.29951072260468276</v>
      </c>
      <c r="AG45" s="14" t="s">
        <v>113</v>
      </c>
      <c r="AH45" s="153"/>
      <c r="AI45" s="153"/>
      <c r="AJ45" s="153"/>
      <c r="AK45" s="153"/>
      <c r="AL45" s="153"/>
      <c r="AM45" s="153"/>
      <c r="AN45" s="153"/>
      <c r="AO45" s="153"/>
      <c r="AP45" s="153"/>
    </row>
    <row r="46" spans="1:47" ht="24.95" customHeight="1">
      <c r="A46" s="536"/>
      <c r="B46" s="341"/>
      <c r="C46" s="482"/>
      <c r="D46" s="341"/>
      <c r="E46" s="496"/>
      <c r="F46" s="449" t="str">
        <f>IF(AND(ISTEXT(E46),$AJ$29=TRUE),'2. Datos generales proyecto'!$L$20,"")</f>
        <v/>
      </c>
      <c r="G46" s="454"/>
      <c r="H46" s="457"/>
      <c r="I46" s="452"/>
      <c r="J46" s="453" t="str">
        <f t="shared" si="8"/>
        <v/>
      </c>
      <c r="K46" s="458" t="str">
        <f t="shared" si="9"/>
        <v/>
      </c>
      <c r="L46" s="931" t="str">
        <f t="shared" si="10"/>
        <v/>
      </c>
      <c r="M46" s="931"/>
      <c r="N46" s="341"/>
      <c r="O46" s="943"/>
      <c r="P46" s="938"/>
      <c r="Q46" s="938"/>
      <c r="R46" s="938"/>
      <c r="S46" s="938"/>
      <c r="T46" s="938"/>
      <c r="U46" s="939"/>
      <c r="V46" s="341"/>
      <c r="W46" s="479"/>
      <c r="X46" s="485"/>
      <c r="Y46" s="485"/>
      <c r="Z46" s="637"/>
      <c r="AA46" s="219" t="s">
        <v>27</v>
      </c>
      <c r="AB46" s="581">
        <v>4.2905184381875593E-2</v>
      </c>
      <c r="AC46" s="581">
        <v>0.11203292161465764</v>
      </c>
      <c r="AD46" s="581">
        <v>0.20516585167863827</v>
      </c>
      <c r="AE46" s="581">
        <v>0.34790001540782683</v>
      </c>
      <c r="AF46" s="581">
        <v>0.39760001760894487</v>
      </c>
      <c r="AG46" s="14" t="s">
        <v>113</v>
      </c>
      <c r="AH46" s="153"/>
      <c r="AI46" s="153"/>
      <c r="AJ46" s="153"/>
      <c r="AK46" s="153"/>
      <c r="AL46" s="153"/>
      <c r="AM46" s="153"/>
      <c r="AN46" s="153"/>
      <c r="AO46" s="153"/>
      <c r="AP46" s="153"/>
    </row>
    <row r="47" spans="1:47" ht="24.95" customHeight="1" thickBot="1">
      <c r="A47" s="536"/>
      <c r="B47" s="341"/>
      <c r="C47" s="482"/>
      <c r="D47" s="341"/>
      <c r="E47" s="496"/>
      <c r="F47" s="449" t="str">
        <f>IF(AND(ISTEXT(E47),$AJ$29=TRUE),'2. Datos generales proyecto'!$L$20,"")</f>
        <v/>
      </c>
      <c r="G47" s="454"/>
      <c r="H47" s="457"/>
      <c r="I47" s="452"/>
      <c r="J47" s="453" t="str">
        <f t="shared" si="8"/>
        <v/>
      </c>
      <c r="K47" s="458" t="str">
        <f t="shared" si="9"/>
        <v/>
      </c>
      <c r="L47" s="931" t="str">
        <f t="shared" si="10"/>
        <v/>
      </c>
      <c r="M47" s="931"/>
      <c r="N47" s="341"/>
      <c r="O47" s="944"/>
      <c r="P47" s="940"/>
      <c r="Q47" s="940"/>
      <c r="R47" s="940"/>
      <c r="S47" s="940"/>
      <c r="T47" s="940"/>
      <c r="U47" s="941"/>
      <c r="V47" s="341"/>
      <c r="W47" s="479"/>
      <c r="X47" s="485"/>
      <c r="Y47" s="485"/>
      <c r="Z47" s="637"/>
      <c r="AA47" s="219" t="s">
        <v>28</v>
      </c>
      <c r="AB47" s="581">
        <v>4.2905184381875593E-2</v>
      </c>
      <c r="AC47" s="581">
        <v>0.11203292161465764</v>
      </c>
      <c r="AD47" s="581">
        <v>0.20516585167863827</v>
      </c>
      <c r="AE47" s="581">
        <v>0.34790001540782683</v>
      </c>
      <c r="AF47" s="581">
        <v>0.39760001760894487</v>
      </c>
      <c r="AG47" s="14" t="s">
        <v>113</v>
      </c>
      <c r="AH47" s="153"/>
      <c r="AI47" s="153"/>
      <c r="AJ47" s="153"/>
      <c r="AK47" s="153"/>
      <c r="AL47" s="153"/>
      <c r="AM47" s="153"/>
      <c r="AN47" s="153"/>
      <c r="AO47" s="153"/>
      <c r="AP47" s="153"/>
    </row>
    <row r="48" spans="1:47" ht="24.95" customHeight="1" thickBot="1">
      <c r="A48" s="536"/>
      <c r="B48" s="341"/>
      <c r="C48" s="482"/>
      <c r="D48" s="341"/>
      <c r="E48" s="496"/>
      <c r="F48" s="449" t="str">
        <f>IF(AND(ISTEXT(E48),$AJ$29=TRUE),'2. Datos generales proyecto'!$L$20,"")</f>
        <v/>
      </c>
      <c r="G48" s="454"/>
      <c r="H48" s="457"/>
      <c r="I48" s="452"/>
      <c r="J48" s="453" t="str">
        <f t="shared" si="8"/>
        <v/>
      </c>
      <c r="K48" s="458" t="str">
        <f t="shared" si="9"/>
        <v/>
      </c>
      <c r="L48" s="931" t="str">
        <f t="shared" si="10"/>
        <v/>
      </c>
      <c r="M48" s="931"/>
      <c r="N48" s="341"/>
      <c r="O48" s="486">
        <v>5</v>
      </c>
      <c r="P48" s="934" t="s">
        <v>724</v>
      </c>
      <c r="Q48" s="934"/>
      <c r="R48" s="934"/>
      <c r="S48" s="934"/>
      <c r="T48" s="934"/>
      <c r="U48" s="935"/>
      <c r="V48" s="341"/>
      <c r="W48" s="479"/>
      <c r="X48" s="485"/>
      <c r="Y48" s="485"/>
      <c r="Z48" s="637"/>
      <c r="AA48" s="10" t="s">
        <v>72</v>
      </c>
      <c r="AB48" s="580">
        <v>3.8995053250978962E-2</v>
      </c>
      <c r="AC48" s="580">
        <v>4.8743816563723702E-2</v>
      </c>
      <c r="AD48" s="580">
        <v>8.4081899478263639E-2</v>
      </c>
      <c r="AE48" s="580">
        <v>9.8095549391307588E-2</v>
      </c>
      <c r="AF48" s="580">
        <v>0.11210919930435154</v>
      </c>
      <c r="AG48" s="14" t="s">
        <v>150</v>
      </c>
      <c r="AH48" s="153"/>
      <c r="AI48" s="153"/>
      <c r="AJ48" s="153"/>
      <c r="AK48" s="1"/>
      <c r="AL48" s="1"/>
      <c r="AM48" s="1"/>
      <c r="AN48" s="153"/>
      <c r="AO48" s="153"/>
      <c r="AP48" s="153"/>
      <c r="AQ48" s="336" t="s">
        <v>156</v>
      </c>
      <c r="AR48" s="927" t="s">
        <v>157</v>
      </c>
      <c r="AS48" s="928"/>
      <c r="AT48" s="928"/>
      <c r="AU48" s="929"/>
    </row>
    <row r="49" spans="1:47" ht="24.95" customHeight="1">
      <c r="A49" s="536"/>
      <c r="B49" s="341"/>
      <c r="C49" s="482"/>
      <c r="D49" s="341"/>
      <c r="E49" s="496"/>
      <c r="F49" s="449" t="str">
        <f>IF(AND(ISTEXT(E49),$AJ$29=TRUE),'2. Datos generales proyecto'!$L$20,"")</f>
        <v/>
      </c>
      <c r="G49" s="454"/>
      <c r="H49" s="457"/>
      <c r="I49" s="452"/>
      <c r="J49" s="453" t="str">
        <f t="shared" si="8"/>
        <v/>
      </c>
      <c r="K49" s="458" t="str">
        <f t="shared" si="9"/>
        <v/>
      </c>
      <c r="L49" s="931" t="str">
        <f t="shared" si="10"/>
        <v/>
      </c>
      <c r="M49" s="931"/>
      <c r="N49" s="341"/>
      <c r="O49" s="942">
        <v>6</v>
      </c>
      <c r="P49" s="936" t="s">
        <v>757</v>
      </c>
      <c r="Q49" s="936"/>
      <c r="R49" s="936"/>
      <c r="S49" s="936"/>
      <c r="T49" s="936"/>
      <c r="U49" s="937"/>
      <c r="V49" s="341"/>
      <c r="W49" s="479"/>
      <c r="X49" s="485"/>
      <c r="Y49" s="485"/>
      <c r="Z49" s="637"/>
      <c r="AA49" s="10" t="s">
        <v>29</v>
      </c>
      <c r="AB49" s="580">
        <v>2.5342670549338638E-2</v>
      </c>
      <c r="AC49" s="580">
        <v>3.1678338186673295E-2</v>
      </c>
      <c r="AD49" s="580">
        <v>8.9359935740666363E-2</v>
      </c>
      <c r="AE49" s="580">
        <v>0.17131551853775909</v>
      </c>
      <c r="AF49" s="580">
        <v>0.19578916404315322</v>
      </c>
      <c r="AG49" s="14" t="s">
        <v>150</v>
      </c>
      <c r="AH49" s="153"/>
      <c r="AI49" s="160" t="s">
        <v>140</v>
      </c>
      <c r="AJ49" s="160" t="s">
        <v>139</v>
      </c>
      <c r="AK49" s="16" t="s">
        <v>99</v>
      </c>
      <c r="AL49" s="16" t="s">
        <v>93</v>
      </c>
      <c r="AM49" s="16" t="s">
        <v>94</v>
      </c>
      <c r="AN49" s="16" t="s">
        <v>95</v>
      </c>
      <c r="AO49" s="16" t="s">
        <v>96</v>
      </c>
      <c r="AP49" s="16" t="s">
        <v>159</v>
      </c>
      <c r="AQ49" s="337" t="s">
        <v>117</v>
      </c>
      <c r="AR49" s="337" t="s">
        <v>118</v>
      </c>
      <c r="AS49" s="338" t="s">
        <v>119</v>
      </c>
      <c r="AT49" s="338" t="s">
        <v>116</v>
      </c>
      <c r="AU49" s="339" t="s">
        <v>131</v>
      </c>
    </row>
    <row r="50" spans="1:47" ht="24.95" customHeight="1">
      <c r="A50" s="536"/>
      <c r="B50" s="341"/>
      <c r="C50" s="482"/>
      <c r="D50" s="341"/>
      <c r="E50" s="496"/>
      <c r="F50" s="449" t="str">
        <f>IF(AND(ISTEXT(E50),$AJ$29=TRUE),'2. Datos generales proyecto'!$L$20,"")</f>
        <v/>
      </c>
      <c r="G50" s="454"/>
      <c r="H50" s="457"/>
      <c r="I50" s="452"/>
      <c r="J50" s="453" t="str">
        <f t="shared" si="8"/>
        <v/>
      </c>
      <c r="K50" s="458" t="str">
        <f t="shared" si="9"/>
        <v/>
      </c>
      <c r="L50" s="931" t="str">
        <f t="shared" si="10"/>
        <v/>
      </c>
      <c r="M50" s="931"/>
      <c r="N50" s="341"/>
      <c r="O50" s="943"/>
      <c r="P50" s="938"/>
      <c r="Q50" s="938"/>
      <c r="R50" s="938"/>
      <c r="S50" s="938"/>
      <c r="T50" s="938"/>
      <c r="U50" s="939"/>
      <c r="V50" s="341"/>
      <c r="W50" s="479"/>
      <c r="X50" s="485"/>
      <c r="Y50" s="485"/>
      <c r="Z50" s="637"/>
      <c r="AA50" s="219" t="s">
        <v>30</v>
      </c>
      <c r="AB50" s="581">
        <v>0.3086707442568718</v>
      </c>
      <c r="AC50" s="581">
        <v>0.57498705887181834</v>
      </c>
      <c r="AD50" s="581">
        <v>0.89565940633103525</v>
      </c>
      <c r="AE50" s="581">
        <v>1.2444439508529392</v>
      </c>
      <c r="AF50" s="581">
        <v>1.3659285306119766</v>
      </c>
      <c r="AG50" s="14" t="s">
        <v>113</v>
      </c>
      <c r="AH50" s="153"/>
      <c r="AI50" s="164" t="str">
        <f t="shared" ref="AI50:AI60" si="11">F42</f>
        <v/>
      </c>
      <c r="AJ50" s="164" t="str">
        <f t="shared" ref="AJ50:AJ60" si="12">IF(ISNUMBER(F42),AI50-$AE$5,"")</f>
        <v/>
      </c>
      <c r="AK50" s="8" t="e">
        <f t="shared" ref="AK50:AK60" si="13">IF((VLOOKUP(E42,$AA$10:$AF$93,2,0)*(G42-AJ50)/20)&gt;0,(VLOOKUP(E42,$AA$10:$AF$93,2,0)*(G42-AJ50)/20),0)</f>
        <v>#N/A</v>
      </c>
      <c r="AL50" s="8" t="e">
        <f t="shared" ref="AL50:AL60" si="14">IF((VLOOKUP(E42,$AA$10:$AF$93,2,0)+(G42-AJ50-20)*((VLOOKUP(E42,$AA$10:$AF$93,3,0)-VLOOKUP(E42,$AA$10:$AF$93,2,0))/5))&gt;0,(VLOOKUP(E42,$AA$10:$AF$93,2,0)+(G42-AJ50-20)*((VLOOKUP(E42,$AA$10:$AF$93,3,0)-VLOOKUP(E42,$AA$10:$AF$93,2,0))/5)),0)</f>
        <v>#N/A</v>
      </c>
      <c r="AM50" s="8" t="e">
        <f t="shared" ref="AM50:AM60" si="15">IF((VLOOKUP(E42,$AA$10:$AF$93,3,0)+(G42-AJ50-25)*((VLOOKUP(E42,$AA$10:$AF$93,4,0)-VLOOKUP(E42,$AA$10:$AF$93,3,0))/5)&gt;0),(VLOOKUP(E42,$AA$10:$AF$93,3,0)+(G42-AJ50-25)*((VLOOKUP(E42,$AA$10:$AF$93,4,0)-VLOOKUP(E42,$AA$10:$AF$93,3,0))/5)),0)</f>
        <v>#N/A</v>
      </c>
      <c r="AN50" s="8" t="e">
        <f t="shared" ref="AN50:AN60" si="16">IF((VLOOKUP(E42,$AA$10:$AF$93,4,0)+(G42-AJ50-30)*((VLOOKUP(E42,$AA$10:$AF$93,5,0)-VLOOKUP(E42,$AA$10:$AF$93,4,0))/5)&gt;0),(VLOOKUP(E42,$AA$10:$AF$93,4,0)+(G42-AJ50-30)*((VLOOKUP(E42,$AA$10:$AF$93,5,0)-VLOOKUP(E42,$AA$10:$AF$93,4,0))/5)),0)</f>
        <v>#N/A</v>
      </c>
      <c r="AO50" s="8" t="e">
        <f t="shared" ref="AO50:AO60" si="17">IF((VLOOKUP(E42,$AA$10:$AF$93,5,0)+(G42-AJ50-35)*((VLOOKUP(E42,$AA$10:$AF$93,6,0)-VLOOKUP(E42,$AA$10:$AF$93,5,0))/5)&gt;0),(VLOOKUP(E42,$AA$10:$AF$93,5,0)+(G42-AJ50-35)*((VLOOKUP(E42,$AA$10:$AF$93,6,0)-VLOOKUP(E42,$AA$10:$AF$93,5,0))/5)),0)</f>
        <v>#N/A</v>
      </c>
      <c r="AP50" s="8" t="e">
        <f t="shared" ref="AP50:AP60" si="18">IF((VLOOKUP(E42,$AA$10:$AF$93,6,0)*(G42-AJ50)/40)&gt;0,(VLOOKUP(E42,$AA$10:$AF$93,6,0)*(G42-AJ50)/40),0)</f>
        <v>#N/A</v>
      </c>
      <c r="AQ50" s="340" t="e">
        <f t="shared" ref="AQ50:AQ60" si="19">IF(G42-AJ50&lt;20,AK50,IF(OR(G42-AJ50=20,AND(G42-AJ50&lt;25,G42-AJ50&gt;20)),AL50,IF(OR(G42-AJ50=25,AND(G42-AJ50&lt;30,G42-AJ50&gt;25)),AM50,IF(OR(G42-AJ50=30,AND(G42-AJ50&lt;35,G42-AJ50&gt;30)),AN50,IF(OR(G42-AJ50=35,AND(G42-AJ50&lt;40,G42-AJ50&gt;35)),AO50,AP50)))))</f>
        <v>#VALUE!</v>
      </c>
      <c r="AR50" s="340" t="e">
        <f>AQ50/2</f>
        <v>#VALUE!</v>
      </c>
      <c r="AS50" s="7" t="e">
        <f t="shared" ref="AS50:AS60" si="20">(AR50*I42)/H42</f>
        <v>#VALUE!</v>
      </c>
      <c r="AT50" s="7" t="e">
        <f t="shared" ref="AT50:AT60" si="21">AR50*I42</f>
        <v>#VALUE!</v>
      </c>
      <c r="AU50" s="15" t="e">
        <f t="shared" ref="AU50:AU60" si="22">AT50/H42</f>
        <v>#VALUE!</v>
      </c>
    </row>
    <row r="51" spans="1:47" ht="24.95" customHeight="1" thickBot="1">
      <c r="A51" s="536"/>
      <c r="B51" s="341"/>
      <c r="C51" s="482"/>
      <c r="D51" s="341"/>
      <c r="E51" s="496"/>
      <c r="F51" s="449" t="str">
        <f>IF(AND(ISTEXT(E51),$AJ$29=TRUE),'2. Datos generales proyecto'!$L$20,"")</f>
        <v/>
      </c>
      <c r="G51" s="454"/>
      <c r="H51" s="457"/>
      <c r="I51" s="452"/>
      <c r="J51" s="453" t="str">
        <f t="shared" si="8"/>
        <v/>
      </c>
      <c r="K51" s="458" t="str">
        <f t="shared" si="9"/>
        <v/>
      </c>
      <c r="L51" s="931" t="str">
        <f t="shared" si="10"/>
        <v/>
      </c>
      <c r="M51" s="931"/>
      <c r="N51" s="341"/>
      <c r="O51" s="944"/>
      <c r="P51" s="940"/>
      <c r="Q51" s="940"/>
      <c r="R51" s="940"/>
      <c r="S51" s="940"/>
      <c r="T51" s="940"/>
      <c r="U51" s="941"/>
      <c r="V51" s="341"/>
      <c r="W51" s="479"/>
      <c r="X51" s="485"/>
      <c r="Y51" s="485"/>
      <c r="Z51" s="637"/>
      <c r="AA51" s="219" t="s">
        <v>31</v>
      </c>
      <c r="AB51" s="581">
        <v>0.34624258854033912</v>
      </c>
      <c r="AC51" s="581">
        <v>0.63416449134559993</v>
      </c>
      <c r="AD51" s="581">
        <v>1.2964681323565146</v>
      </c>
      <c r="AE51" s="581">
        <v>2.8776869027198626</v>
      </c>
      <c r="AF51" s="581">
        <v>3.4048640619376549</v>
      </c>
      <c r="AG51" s="14" t="s">
        <v>113</v>
      </c>
      <c r="AH51" s="153"/>
      <c r="AI51" s="164" t="str">
        <f t="shared" si="11"/>
        <v/>
      </c>
      <c r="AJ51" s="164" t="str">
        <f t="shared" si="12"/>
        <v/>
      </c>
      <c r="AK51" s="8" t="e">
        <f t="shared" si="13"/>
        <v>#N/A</v>
      </c>
      <c r="AL51" s="8" t="e">
        <f t="shared" si="14"/>
        <v>#N/A</v>
      </c>
      <c r="AM51" s="8" t="e">
        <f t="shared" si="15"/>
        <v>#N/A</v>
      </c>
      <c r="AN51" s="8" t="e">
        <f t="shared" si="16"/>
        <v>#N/A</v>
      </c>
      <c r="AO51" s="8" t="e">
        <f t="shared" si="17"/>
        <v>#N/A</v>
      </c>
      <c r="AP51" s="8" t="e">
        <f t="shared" si="18"/>
        <v>#N/A</v>
      </c>
      <c r="AQ51" s="340" t="e">
        <f t="shared" si="19"/>
        <v>#VALUE!</v>
      </c>
      <c r="AR51" s="340" t="e">
        <f>AQ51/2</f>
        <v>#VALUE!</v>
      </c>
      <c r="AS51" s="7" t="e">
        <f t="shared" si="20"/>
        <v>#VALUE!</v>
      </c>
      <c r="AT51" s="7" t="e">
        <f t="shared" si="21"/>
        <v>#VALUE!</v>
      </c>
      <c r="AU51" s="15" t="e">
        <f t="shared" si="22"/>
        <v>#VALUE!</v>
      </c>
    </row>
    <row r="52" spans="1:47" ht="24.95" customHeight="1" thickBot="1">
      <c r="A52" s="536"/>
      <c r="B52" s="341"/>
      <c r="C52" s="482"/>
      <c r="D52" s="341"/>
      <c r="E52" s="526">
        <f>COUNTIF(E42:E51,"*")</f>
        <v>0</v>
      </c>
      <c r="F52" s="228"/>
      <c r="G52" s="228"/>
      <c r="H52" s="515">
        <f>SUM(H42:H51)</f>
        <v>0</v>
      </c>
      <c r="I52" s="228"/>
      <c r="J52" s="228"/>
      <c r="K52" s="228"/>
      <c r="L52" s="228"/>
      <c r="M52" s="228"/>
      <c r="N52" s="341"/>
      <c r="O52" s="228"/>
      <c r="P52" s="228"/>
      <c r="Q52" s="228"/>
      <c r="R52" s="228"/>
      <c r="S52" s="228"/>
      <c r="T52" s="228"/>
      <c r="U52" s="228"/>
      <c r="V52" s="341"/>
      <c r="W52" s="479"/>
      <c r="X52" s="485"/>
      <c r="Y52" s="485"/>
      <c r="Z52" s="637"/>
      <c r="AA52" s="221" t="s">
        <v>32</v>
      </c>
      <c r="AB52" s="580">
        <v>2.6547327211478084E-2</v>
      </c>
      <c r="AC52" s="580">
        <v>6.8345157178653956E-2</v>
      </c>
      <c r="AD52" s="580">
        <v>0.13534900640836928</v>
      </c>
      <c r="AE52" s="580">
        <v>0.15790717414309749</v>
      </c>
      <c r="AF52" s="580">
        <v>0.1804653418778257</v>
      </c>
      <c r="AG52" s="14" t="s">
        <v>149</v>
      </c>
      <c r="AH52" s="153"/>
      <c r="AI52" s="164" t="str">
        <f t="shared" si="11"/>
        <v/>
      </c>
      <c r="AJ52" s="164" t="str">
        <f t="shared" si="12"/>
        <v/>
      </c>
      <c r="AK52" s="8" t="e">
        <f t="shared" si="13"/>
        <v>#N/A</v>
      </c>
      <c r="AL52" s="8" t="e">
        <f t="shared" si="14"/>
        <v>#N/A</v>
      </c>
      <c r="AM52" s="8" t="e">
        <f t="shared" si="15"/>
        <v>#N/A</v>
      </c>
      <c r="AN52" s="8" t="e">
        <f t="shared" si="16"/>
        <v>#N/A</v>
      </c>
      <c r="AO52" s="8" t="e">
        <f t="shared" si="17"/>
        <v>#N/A</v>
      </c>
      <c r="AP52" s="8" t="e">
        <f t="shared" si="18"/>
        <v>#N/A</v>
      </c>
      <c r="AQ52" s="340" t="e">
        <f t="shared" si="19"/>
        <v>#VALUE!</v>
      </c>
      <c r="AR52" s="340" t="e">
        <f>AQ52/2</f>
        <v>#VALUE!</v>
      </c>
      <c r="AS52" s="7" t="e">
        <f t="shared" si="20"/>
        <v>#VALUE!</v>
      </c>
      <c r="AT52" s="7" t="e">
        <f t="shared" si="21"/>
        <v>#VALUE!</v>
      </c>
      <c r="AU52" s="15" t="e">
        <f t="shared" si="22"/>
        <v>#VALUE!</v>
      </c>
    </row>
    <row r="53" spans="1:47" ht="15" customHeight="1">
      <c r="A53" s="536"/>
      <c r="B53" s="341"/>
      <c r="C53" s="482"/>
      <c r="D53" s="341"/>
      <c r="E53" s="341"/>
      <c r="F53" s="341"/>
      <c r="G53" s="341"/>
      <c r="H53" s="341"/>
      <c r="I53" s="341"/>
      <c r="J53" s="341"/>
      <c r="K53" s="341"/>
      <c r="L53" s="341"/>
      <c r="M53" s="341"/>
      <c r="N53" s="341"/>
      <c r="O53" s="341"/>
      <c r="P53" s="341"/>
      <c r="Q53" s="341"/>
      <c r="R53" s="341"/>
      <c r="S53" s="341"/>
      <c r="T53" s="341"/>
      <c r="U53" s="341"/>
      <c r="V53" s="341"/>
      <c r="W53" s="479"/>
      <c r="X53" s="485"/>
      <c r="Y53" s="485"/>
      <c r="Z53" s="637"/>
      <c r="AA53" s="221" t="s">
        <v>33</v>
      </c>
      <c r="AB53" s="580">
        <v>3.079439737450931E-2</v>
      </c>
      <c r="AC53" s="580">
        <v>3.8492996718136628E-2</v>
      </c>
      <c r="AD53" s="580">
        <v>8.21892270440258E-2</v>
      </c>
      <c r="AE53" s="580">
        <v>0.1375600979341646</v>
      </c>
      <c r="AF53" s="580">
        <v>0.15721154049618813</v>
      </c>
      <c r="AG53" s="14" t="s">
        <v>149</v>
      </c>
      <c r="AH53" s="153"/>
      <c r="AI53" s="164" t="str">
        <f t="shared" si="11"/>
        <v/>
      </c>
      <c r="AJ53" s="164" t="str">
        <f t="shared" si="12"/>
        <v/>
      </c>
      <c r="AK53" s="8" t="e">
        <f t="shared" si="13"/>
        <v>#N/A</v>
      </c>
      <c r="AL53" s="8" t="e">
        <f t="shared" si="14"/>
        <v>#N/A</v>
      </c>
      <c r="AM53" s="8" t="e">
        <f t="shared" si="15"/>
        <v>#N/A</v>
      </c>
      <c r="AN53" s="8" t="e">
        <f t="shared" si="16"/>
        <v>#N/A</v>
      </c>
      <c r="AO53" s="8" t="e">
        <f t="shared" si="17"/>
        <v>#N/A</v>
      </c>
      <c r="AP53" s="8" t="e">
        <f t="shared" si="18"/>
        <v>#N/A</v>
      </c>
      <c r="AQ53" s="340" t="e">
        <f t="shared" si="19"/>
        <v>#VALUE!</v>
      </c>
      <c r="AR53" s="340" t="e">
        <f t="shared" ref="AR53:AR64" si="23">AQ53/2</f>
        <v>#VALUE!</v>
      </c>
      <c r="AS53" s="7" t="e">
        <f t="shared" si="20"/>
        <v>#VALUE!</v>
      </c>
      <c r="AT53" s="7" t="e">
        <f t="shared" si="21"/>
        <v>#VALUE!</v>
      </c>
      <c r="AU53" s="15" t="e">
        <f t="shared" si="22"/>
        <v>#VALUE!</v>
      </c>
    </row>
    <row r="54" spans="1:47" ht="24.95" customHeight="1" thickBot="1">
      <c r="A54" s="536"/>
      <c r="B54" s="341"/>
      <c r="C54" s="482"/>
      <c r="D54" s="341"/>
      <c r="E54" s="341"/>
      <c r="F54" s="341"/>
      <c r="G54" s="341"/>
      <c r="H54" s="341"/>
      <c r="I54" s="341"/>
      <c r="J54" s="341"/>
      <c r="K54" s="341"/>
      <c r="L54" s="341"/>
      <c r="M54" s="341"/>
      <c r="N54" s="341"/>
      <c r="O54" s="341"/>
      <c r="P54" s="341"/>
      <c r="Q54" s="341"/>
      <c r="R54" s="341"/>
      <c r="S54" s="341"/>
      <c r="T54" s="341"/>
      <c r="U54" s="341"/>
      <c r="V54" s="341"/>
      <c r="W54" s="479"/>
      <c r="X54" s="485"/>
      <c r="Y54" s="485"/>
      <c r="Z54" s="637"/>
      <c r="AA54" s="221" t="s">
        <v>80</v>
      </c>
      <c r="AB54" s="580">
        <v>3.4157697129970299E-2</v>
      </c>
      <c r="AC54" s="580">
        <v>4.2697121412462874E-2</v>
      </c>
      <c r="AD54" s="580">
        <v>5.1236545694955449E-2</v>
      </c>
      <c r="AE54" s="580">
        <v>0.10884537979242993</v>
      </c>
      <c r="AF54" s="580">
        <v>0.12636076078387784</v>
      </c>
      <c r="AG54" s="14" t="s">
        <v>151</v>
      </c>
      <c r="AH54" s="153"/>
      <c r="AI54" s="164" t="str">
        <f t="shared" si="11"/>
        <v/>
      </c>
      <c r="AJ54" s="164" t="str">
        <f t="shared" si="12"/>
        <v/>
      </c>
      <c r="AK54" s="8" t="e">
        <f t="shared" si="13"/>
        <v>#N/A</v>
      </c>
      <c r="AL54" s="8" t="e">
        <f t="shared" si="14"/>
        <v>#N/A</v>
      </c>
      <c r="AM54" s="8" t="e">
        <f t="shared" si="15"/>
        <v>#N/A</v>
      </c>
      <c r="AN54" s="8" t="e">
        <f t="shared" si="16"/>
        <v>#N/A</v>
      </c>
      <c r="AO54" s="8" t="e">
        <f t="shared" si="17"/>
        <v>#N/A</v>
      </c>
      <c r="AP54" s="8" t="e">
        <f t="shared" si="18"/>
        <v>#N/A</v>
      </c>
      <c r="AQ54" s="340" t="e">
        <f t="shared" si="19"/>
        <v>#VALUE!</v>
      </c>
      <c r="AR54" s="340" t="e">
        <f t="shared" si="23"/>
        <v>#VALUE!</v>
      </c>
      <c r="AS54" s="7" t="e">
        <f t="shared" si="20"/>
        <v>#VALUE!</v>
      </c>
      <c r="AT54" s="7" t="e">
        <f t="shared" si="21"/>
        <v>#VALUE!</v>
      </c>
      <c r="AU54" s="15" t="e">
        <f t="shared" si="22"/>
        <v>#VALUE!</v>
      </c>
    </row>
    <row r="55" spans="1:47" ht="24.95" customHeight="1">
      <c r="A55" s="536"/>
      <c r="B55" s="341"/>
      <c r="C55" s="482"/>
      <c r="D55" s="341"/>
      <c r="E55" s="951" t="s">
        <v>776</v>
      </c>
      <c r="F55" s="952"/>
      <c r="G55" s="952"/>
      <c r="H55" s="952"/>
      <c r="I55" s="953"/>
      <c r="J55" s="341"/>
      <c r="K55" s="341"/>
      <c r="L55" s="341"/>
      <c r="M55" s="341"/>
      <c r="N55" s="341"/>
      <c r="O55" s="341"/>
      <c r="P55" s="341"/>
      <c r="Q55" s="341"/>
      <c r="R55" s="341"/>
      <c r="S55" s="341"/>
      <c r="T55" s="341"/>
      <c r="U55" s="341"/>
      <c r="V55" s="341"/>
      <c r="W55" s="479"/>
      <c r="X55" s="485"/>
      <c r="Y55" s="485"/>
      <c r="Z55" s="637"/>
      <c r="AA55" s="224" t="s">
        <v>120</v>
      </c>
      <c r="AB55" s="583">
        <v>2.6073137524437157E-2</v>
      </c>
      <c r="AC55" s="583">
        <v>3.2591421905546439E-2</v>
      </c>
      <c r="AD55" s="583">
        <v>7.9197813699280514E-2</v>
      </c>
      <c r="AE55" s="583">
        <v>9.2397449315827287E-2</v>
      </c>
      <c r="AF55" s="583">
        <v>0.10559708493237403</v>
      </c>
      <c r="AG55" s="14" t="s">
        <v>149</v>
      </c>
      <c r="AH55" s="153"/>
      <c r="AI55" s="164" t="str">
        <f t="shared" si="11"/>
        <v/>
      </c>
      <c r="AJ55" s="164" t="str">
        <f t="shared" si="12"/>
        <v/>
      </c>
      <c r="AK55" s="8" t="e">
        <f t="shared" si="13"/>
        <v>#N/A</v>
      </c>
      <c r="AL55" s="8" t="e">
        <f t="shared" si="14"/>
        <v>#N/A</v>
      </c>
      <c r="AM55" s="8" t="e">
        <f t="shared" si="15"/>
        <v>#N/A</v>
      </c>
      <c r="AN55" s="8" t="e">
        <f t="shared" si="16"/>
        <v>#N/A</v>
      </c>
      <c r="AO55" s="8" t="e">
        <f t="shared" si="17"/>
        <v>#N/A</v>
      </c>
      <c r="AP55" s="8" t="e">
        <f t="shared" si="18"/>
        <v>#N/A</v>
      </c>
      <c r="AQ55" s="340" t="e">
        <f t="shared" si="19"/>
        <v>#VALUE!</v>
      </c>
      <c r="AR55" s="340" t="e">
        <f t="shared" si="23"/>
        <v>#VALUE!</v>
      </c>
      <c r="AS55" s="7" t="e">
        <f t="shared" si="20"/>
        <v>#VALUE!</v>
      </c>
      <c r="AT55" s="7" t="e">
        <f t="shared" si="21"/>
        <v>#VALUE!</v>
      </c>
      <c r="AU55" s="15" t="e">
        <f t="shared" si="22"/>
        <v>#VALUE!</v>
      </c>
    </row>
    <row r="56" spans="1:47" ht="24.95" customHeight="1">
      <c r="A56" s="536"/>
      <c r="B56" s="341"/>
      <c r="C56" s="482"/>
      <c r="D56" s="341"/>
      <c r="E56" s="954"/>
      <c r="F56" s="955"/>
      <c r="G56" s="955"/>
      <c r="H56" s="955"/>
      <c r="I56" s="956"/>
      <c r="J56" s="341"/>
      <c r="K56" s="341"/>
      <c r="L56" s="341"/>
      <c r="M56" s="341"/>
      <c r="N56" s="341"/>
      <c r="O56" s="341"/>
      <c r="P56" s="341"/>
      <c r="Q56" s="341"/>
      <c r="R56" s="341"/>
      <c r="S56" s="341"/>
      <c r="T56" s="341"/>
      <c r="U56" s="341"/>
      <c r="V56" s="341"/>
      <c r="W56" s="479"/>
      <c r="X56" s="485"/>
      <c r="Y56" s="485"/>
      <c r="Z56" s="637"/>
      <c r="AA56" s="221" t="s">
        <v>660</v>
      </c>
      <c r="AB56" s="580">
        <v>0.2327115308614556</v>
      </c>
      <c r="AC56" s="580">
        <v>0.40856203182870365</v>
      </c>
      <c r="AD56" s="580">
        <v>0.58249493630952376</v>
      </c>
      <c r="AE56" s="580">
        <v>0.74304199720492636</v>
      </c>
      <c r="AF56" s="580">
        <v>0.91206257563956428</v>
      </c>
      <c r="AG56" s="14" t="s">
        <v>151</v>
      </c>
      <c r="AH56" s="153"/>
      <c r="AI56" s="164" t="str">
        <f t="shared" si="11"/>
        <v/>
      </c>
      <c r="AJ56" s="164" t="str">
        <f t="shared" si="12"/>
        <v/>
      </c>
      <c r="AK56" s="8" t="e">
        <f t="shared" si="13"/>
        <v>#N/A</v>
      </c>
      <c r="AL56" s="8" t="e">
        <f t="shared" si="14"/>
        <v>#N/A</v>
      </c>
      <c r="AM56" s="8" t="e">
        <f t="shared" si="15"/>
        <v>#N/A</v>
      </c>
      <c r="AN56" s="8" t="e">
        <f t="shared" si="16"/>
        <v>#N/A</v>
      </c>
      <c r="AO56" s="8" t="e">
        <f t="shared" si="17"/>
        <v>#N/A</v>
      </c>
      <c r="AP56" s="8" t="e">
        <f t="shared" si="18"/>
        <v>#N/A</v>
      </c>
      <c r="AQ56" s="340" t="e">
        <f t="shared" si="19"/>
        <v>#VALUE!</v>
      </c>
      <c r="AR56" s="340" t="e">
        <f t="shared" si="23"/>
        <v>#VALUE!</v>
      </c>
      <c r="AS56" s="7" t="e">
        <f t="shared" si="20"/>
        <v>#VALUE!</v>
      </c>
      <c r="AT56" s="7" t="e">
        <f t="shared" si="21"/>
        <v>#VALUE!</v>
      </c>
      <c r="AU56" s="15" t="e">
        <f t="shared" si="22"/>
        <v>#VALUE!</v>
      </c>
    </row>
    <row r="57" spans="1:47" ht="24.95" customHeight="1">
      <c r="A57" s="536"/>
      <c r="B57" s="341"/>
      <c r="C57" s="482"/>
      <c r="D57" s="341"/>
      <c r="E57" s="954"/>
      <c r="F57" s="955"/>
      <c r="G57" s="955"/>
      <c r="H57" s="955"/>
      <c r="I57" s="956"/>
      <c r="J57" s="341"/>
      <c r="K57" s="341"/>
      <c r="L57" s="341"/>
      <c r="M57" s="341"/>
      <c r="N57" s="341"/>
      <c r="O57" s="341"/>
      <c r="P57" s="341"/>
      <c r="Q57" s="341"/>
      <c r="R57" s="341"/>
      <c r="S57" s="341"/>
      <c r="T57" s="341"/>
      <c r="U57" s="341"/>
      <c r="V57" s="341"/>
      <c r="W57" s="479"/>
      <c r="X57" s="485"/>
      <c r="Y57" s="485"/>
      <c r="Z57" s="637"/>
      <c r="AA57" s="221" t="s">
        <v>661</v>
      </c>
      <c r="AB57" s="580">
        <v>0.32827964901620366</v>
      </c>
      <c r="AC57" s="580">
        <v>0.53815745067959075</v>
      </c>
      <c r="AD57" s="580">
        <v>0.69121584652967782</v>
      </c>
      <c r="AE57" s="580">
        <v>0.80641848761795754</v>
      </c>
      <c r="AF57" s="580">
        <v>0.92162112870623725</v>
      </c>
      <c r="AG57" s="14" t="s">
        <v>151</v>
      </c>
      <c r="AH57" s="153"/>
      <c r="AI57" s="164" t="str">
        <f t="shared" si="11"/>
        <v/>
      </c>
      <c r="AJ57" s="164" t="str">
        <f t="shared" si="12"/>
        <v/>
      </c>
      <c r="AK57" s="8" t="e">
        <f t="shared" si="13"/>
        <v>#N/A</v>
      </c>
      <c r="AL57" s="8" t="e">
        <f t="shared" si="14"/>
        <v>#N/A</v>
      </c>
      <c r="AM57" s="8" t="e">
        <f t="shared" si="15"/>
        <v>#N/A</v>
      </c>
      <c r="AN57" s="8" t="e">
        <f t="shared" si="16"/>
        <v>#N/A</v>
      </c>
      <c r="AO57" s="8" t="e">
        <f t="shared" si="17"/>
        <v>#N/A</v>
      </c>
      <c r="AP57" s="8" t="e">
        <f t="shared" si="18"/>
        <v>#N/A</v>
      </c>
      <c r="AQ57" s="340" t="e">
        <f t="shared" si="19"/>
        <v>#VALUE!</v>
      </c>
      <c r="AR57" s="340" t="e">
        <f t="shared" si="23"/>
        <v>#VALUE!</v>
      </c>
      <c r="AS57" s="7" t="e">
        <f t="shared" si="20"/>
        <v>#VALUE!</v>
      </c>
      <c r="AT57" s="7" t="e">
        <f t="shared" si="21"/>
        <v>#VALUE!</v>
      </c>
      <c r="AU57" s="15" t="e">
        <f t="shared" si="22"/>
        <v>#VALUE!</v>
      </c>
    </row>
    <row r="58" spans="1:47" ht="24.95" customHeight="1">
      <c r="A58" s="536"/>
      <c r="B58" s="341"/>
      <c r="C58" s="482"/>
      <c r="D58" s="341"/>
      <c r="E58" s="954"/>
      <c r="F58" s="955"/>
      <c r="G58" s="955"/>
      <c r="H58" s="955"/>
      <c r="I58" s="956"/>
      <c r="J58" s="341"/>
      <c r="K58" s="341"/>
      <c r="L58" s="341"/>
      <c r="M58" s="341"/>
      <c r="N58" s="341"/>
      <c r="O58" s="341"/>
      <c r="P58" s="341"/>
      <c r="Q58" s="341"/>
      <c r="R58" s="341"/>
      <c r="S58" s="341"/>
      <c r="T58" s="341"/>
      <c r="U58" s="341"/>
      <c r="V58" s="341"/>
      <c r="W58" s="479"/>
      <c r="X58" s="485"/>
      <c r="Y58" s="485"/>
      <c r="Z58" s="637"/>
      <c r="AA58" s="221" t="s">
        <v>81</v>
      </c>
      <c r="AB58" s="580">
        <v>0.11982849020241199</v>
      </c>
      <c r="AC58" s="580">
        <v>0.14978561275301497</v>
      </c>
      <c r="AD58" s="580">
        <v>0.17974273530361798</v>
      </c>
      <c r="AE58" s="580">
        <v>0.26196202857543643</v>
      </c>
      <c r="AF58" s="580">
        <v>0.35801687535521448</v>
      </c>
      <c r="AG58" s="14" t="s">
        <v>151</v>
      </c>
      <c r="AH58" s="153"/>
      <c r="AI58" s="164" t="str">
        <f t="shared" si="11"/>
        <v/>
      </c>
      <c r="AJ58" s="164" t="str">
        <f t="shared" si="12"/>
        <v/>
      </c>
      <c r="AK58" s="8" t="e">
        <f t="shared" si="13"/>
        <v>#N/A</v>
      </c>
      <c r="AL58" s="8" t="e">
        <f t="shared" si="14"/>
        <v>#N/A</v>
      </c>
      <c r="AM58" s="8" t="e">
        <f t="shared" si="15"/>
        <v>#N/A</v>
      </c>
      <c r="AN58" s="8" t="e">
        <f t="shared" si="16"/>
        <v>#N/A</v>
      </c>
      <c r="AO58" s="8" t="e">
        <f t="shared" si="17"/>
        <v>#N/A</v>
      </c>
      <c r="AP58" s="8" t="e">
        <f t="shared" si="18"/>
        <v>#N/A</v>
      </c>
      <c r="AQ58" s="340" t="e">
        <f t="shared" si="19"/>
        <v>#VALUE!</v>
      </c>
      <c r="AR58" s="340" t="e">
        <f t="shared" si="23"/>
        <v>#VALUE!</v>
      </c>
      <c r="AS58" s="7" t="e">
        <f t="shared" si="20"/>
        <v>#VALUE!</v>
      </c>
      <c r="AT58" s="7" t="e">
        <f t="shared" si="21"/>
        <v>#VALUE!</v>
      </c>
      <c r="AU58" s="15" t="e">
        <f t="shared" si="22"/>
        <v>#VALUE!</v>
      </c>
    </row>
    <row r="59" spans="1:47" ht="24.95" customHeight="1">
      <c r="A59" s="536"/>
      <c r="B59" s="341"/>
      <c r="C59" s="482"/>
      <c r="D59" s="341"/>
      <c r="E59" s="954"/>
      <c r="F59" s="955"/>
      <c r="G59" s="955"/>
      <c r="H59" s="955"/>
      <c r="I59" s="956"/>
      <c r="J59" s="341"/>
      <c r="K59" s="341"/>
      <c r="L59" s="341"/>
      <c r="M59" s="341"/>
      <c r="N59" s="341"/>
      <c r="O59" s="341"/>
      <c r="P59" s="341"/>
      <c r="Q59" s="341"/>
      <c r="R59" s="341"/>
      <c r="S59" s="341"/>
      <c r="T59" s="341"/>
      <c r="U59" s="341"/>
      <c r="V59" s="341"/>
      <c r="W59" s="479"/>
      <c r="X59" s="485"/>
      <c r="Y59" s="485"/>
      <c r="Z59" s="341"/>
      <c r="AA59" s="221" t="s">
        <v>66</v>
      </c>
      <c r="AB59" s="580">
        <v>2.2564090284982921E-2</v>
      </c>
      <c r="AC59" s="580">
        <v>2.8205112856228648E-2</v>
      </c>
      <c r="AD59" s="580">
        <v>3.3846135427474382E-2</v>
      </c>
      <c r="AE59" s="580">
        <v>7.9542600800647137E-2</v>
      </c>
      <c r="AF59" s="580">
        <v>9.0905829486453871E-2</v>
      </c>
      <c r="AG59" s="14" t="s">
        <v>149</v>
      </c>
      <c r="AH59" s="153"/>
      <c r="AI59" s="164" t="str">
        <f t="shared" si="11"/>
        <v/>
      </c>
      <c r="AJ59" s="164" t="str">
        <f t="shared" si="12"/>
        <v/>
      </c>
      <c r="AK59" s="8" t="e">
        <f t="shared" si="13"/>
        <v>#N/A</v>
      </c>
      <c r="AL59" s="8" t="e">
        <f t="shared" si="14"/>
        <v>#N/A</v>
      </c>
      <c r="AM59" s="8" t="e">
        <f t="shared" si="15"/>
        <v>#N/A</v>
      </c>
      <c r="AN59" s="8" t="e">
        <f t="shared" si="16"/>
        <v>#N/A</v>
      </c>
      <c r="AO59" s="8" t="e">
        <f t="shared" si="17"/>
        <v>#N/A</v>
      </c>
      <c r="AP59" s="8" t="e">
        <f t="shared" si="18"/>
        <v>#N/A</v>
      </c>
      <c r="AQ59" s="340" t="e">
        <f t="shared" si="19"/>
        <v>#VALUE!</v>
      </c>
      <c r="AR59" s="340" t="e">
        <f t="shared" si="23"/>
        <v>#VALUE!</v>
      </c>
      <c r="AS59" s="7" t="e">
        <f t="shared" si="20"/>
        <v>#VALUE!</v>
      </c>
      <c r="AT59" s="7" t="e">
        <f t="shared" si="21"/>
        <v>#VALUE!</v>
      </c>
      <c r="AU59" s="15" t="e">
        <f t="shared" si="22"/>
        <v>#VALUE!</v>
      </c>
    </row>
    <row r="60" spans="1:47" ht="24.95" customHeight="1">
      <c r="A60" s="536"/>
      <c r="B60" s="341"/>
      <c r="C60" s="482"/>
      <c r="D60" s="341"/>
      <c r="E60" s="954"/>
      <c r="F60" s="955"/>
      <c r="G60" s="955"/>
      <c r="H60" s="955"/>
      <c r="I60" s="956"/>
      <c r="J60" s="341"/>
      <c r="K60" s="341"/>
      <c r="L60" s="341"/>
      <c r="M60" s="341"/>
      <c r="N60" s="341"/>
      <c r="O60" s="341"/>
      <c r="P60" s="341"/>
      <c r="Q60" s="341"/>
      <c r="R60" s="341"/>
      <c r="S60" s="341"/>
      <c r="T60" s="341"/>
      <c r="U60" s="341"/>
      <c r="V60" s="341"/>
      <c r="W60" s="479"/>
      <c r="X60" s="485"/>
      <c r="Y60" s="485"/>
      <c r="Z60" s="341"/>
      <c r="AA60" s="221" t="s">
        <v>34</v>
      </c>
      <c r="AB60" s="580">
        <v>5.5735242101476262E-2</v>
      </c>
      <c r="AC60" s="580">
        <v>9.7053556441893188E-2</v>
      </c>
      <c r="AD60" s="580">
        <v>0.16760700183877539</v>
      </c>
      <c r="AE60" s="580">
        <v>0.19554150214523794</v>
      </c>
      <c r="AF60" s="580">
        <v>0.29288141063309686</v>
      </c>
      <c r="AG60" s="14" t="s">
        <v>149</v>
      </c>
      <c r="AH60" s="153"/>
      <c r="AI60" s="164">
        <f t="shared" si="11"/>
        <v>0</v>
      </c>
      <c r="AJ60" s="164" t="str">
        <f t="shared" si="12"/>
        <v/>
      </c>
      <c r="AK60" s="8" t="e">
        <f t="shared" si="13"/>
        <v>#N/A</v>
      </c>
      <c r="AL60" s="8" t="e">
        <f t="shared" si="14"/>
        <v>#N/A</v>
      </c>
      <c r="AM60" s="8" t="e">
        <f t="shared" si="15"/>
        <v>#N/A</v>
      </c>
      <c r="AN60" s="8" t="e">
        <f t="shared" si="16"/>
        <v>#N/A</v>
      </c>
      <c r="AO60" s="8" t="e">
        <f t="shared" si="17"/>
        <v>#N/A</v>
      </c>
      <c r="AP60" s="8" t="e">
        <f t="shared" si="18"/>
        <v>#N/A</v>
      </c>
      <c r="AQ60" s="340" t="e">
        <f t="shared" si="19"/>
        <v>#VALUE!</v>
      </c>
      <c r="AR60" s="340" t="e">
        <f t="shared" si="23"/>
        <v>#VALUE!</v>
      </c>
      <c r="AS60" s="7" t="e">
        <f t="shared" si="20"/>
        <v>#VALUE!</v>
      </c>
      <c r="AT60" s="7" t="e">
        <f t="shared" si="21"/>
        <v>#VALUE!</v>
      </c>
      <c r="AU60" s="15" t="e">
        <f t="shared" si="22"/>
        <v>#VALUE!</v>
      </c>
    </row>
    <row r="61" spans="1:47" ht="24.95" customHeight="1">
      <c r="A61" s="536"/>
      <c r="B61" s="341"/>
      <c r="C61" s="482"/>
      <c r="D61" s="341"/>
      <c r="E61" s="954"/>
      <c r="F61" s="955"/>
      <c r="G61" s="955"/>
      <c r="H61" s="955"/>
      <c r="I61" s="956"/>
      <c r="J61" s="341"/>
      <c r="K61" s="341"/>
      <c r="L61" s="341"/>
      <c r="M61" s="341"/>
      <c r="N61" s="341"/>
      <c r="O61" s="341"/>
      <c r="P61" s="341"/>
      <c r="Q61" s="341"/>
      <c r="R61" s="341"/>
      <c r="S61" s="341"/>
      <c r="T61" s="341"/>
      <c r="U61" s="341"/>
      <c r="V61" s="341"/>
      <c r="W61" s="479"/>
      <c r="X61" s="485"/>
      <c r="Y61" s="485"/>
      <c r="Z61" s="341"/>
      <c r="AA61" s="221" t="s">
        <v>35</v>
      </c>
      <c r="AB61" s="580">
        <v>0.4564333244723322</v>
      </c>
      <c r="AC61" s="580">
        <v>0.78694276633853766</v>
      </c>
      <c r="AD61" s="580">
        <v>1.1651157738742044</v>
      </c>
      <c r="AE61" s="580">
        <v>1.5580231120134596</v>
      </c>
      <c r="AF61" s="580">
        <v>1.7805978423010973</v>
      </c>
      <c r="AG61" s="14" t="s">
        <v>151</v>
      </c>
      <c r="AH61" s="153"/>
      <c r="AI61" s="164" t="e">
        <f>#REF!</f>
        <v>#REF!</v>
      </c>
      <c r="AJ61" s="164" t="str">
        <f>IF(ISNUMBER(#REF!),AI61-$AE$5,"")</f>
        <v/>
      </c>
      <c r="AK61" s="8" t="e">
        <f>IF((VLOOKUP(#REF!,$AA$10:$AF$93,2,0)*(#REF!-AJ61)/20)&gt;0,(VLOOKUP(#REF!,$AA$10:$AF$93,2,0)*(#REF!-AJ61)/20),0)</f>
        <v>#REF!</v>
      </c>
      <c r="AL61" s="8" t="e">
        <f>IF((VLOOKUP(#REF!,$AA$10:$AF$93,2,0)+(#REF!-AJ61-20)*((VLOOKUP(#REF!,$AA$10:$AF$93,3,0)-VLOOKUP(#REF!,$AA$10:$AF$93,2,0))/5))&gt;0,(VLOOKUP(#REF!,$AA$10:$AF$93,2,0)+(#REF!-AJ61-20)*((VLOOKUP(#REF!,$AA$10:$AF$93,3,0)-VLOOKUP(#REF!,$AA$10:$AF$93,2,0))/5)),0)</f>
        <v>#REF!</v>
      </c>
      <c r="AM61" s="8" t="e">
        <f>IF((VLOOKUP(#REF!,$AA$10:$AF$93,3,0)+(#REF!-AJ61-25)*((VLOOKUP(#REF!,$AA$10:$AF$93,4,0)-VLOOKUP(#REF!,$AA$10:$AF$93,3,0))/5)&gt;0),(VLOOKUP(#REF!,$AA$10:$AF$93,3,0)+(#REF!-AJ61-25)*((VLOOKUP(#REF!,$AA$10:$AF$93,4,0)-VLOOKUP(#REF!,$AA$10:$AF$93,3,0))/5)),0)</f>
        <v>#REF!</v>
      </c>
      <c r="AN61" s="8" t="e">
        <f>IF((VLOOKUP(#REF!,$AA$10:$AF$93,4,0)+(#REF!-AJ61-30)*((VLOOKUP(#REF!,$AA$10:$AF$93,5,0)-VLOOKUP(#REF!,$AA$10:$AF$93,4,0))/5)&gt;0),(VLOOKUP(#REF!,$AA$10:$AF$93,4,0)+(#REF!-AJ61-30)*((VLOOKUP(#REF!,$AA$10:$AF$93,5,0)-VLOOKUP(#REF!,$AA$10:$AF$93,4,0))/5)),0)</f>
        <v>#REF!</v>
      </c>
      <c r="AO61" s="8" t="e">
        <f>IF((VLOOKUP(#REF!,$AA$10:$AF$93,5,0)+(#REF!-AJ61-35)*((VLOOKUP(#REF!,$AA$10:$AF$93,6,0)-VLOOKUP(#REF!,$AA$10:$AF$93,5,0))/5)&gt;0),(VLOOKUP(#REF!,$AA$10:$AF$93,5,0)+(#REF!-AJ61-35)*((VLOOKUP(#REF!,$AA$10:$AF$93,6,0)-VLOOKUP(#REF!,$AA$10:$AF$93,5,0))/5)),0)</f>
        <v>#REF!</v>
      </c>
      <c r="AP61" s="8" t="e">
        <f>IF((VLOOKUP(#REF!,$AA$10:$AF$93,6,0)*(#REF!-AJ61)/40)&gt;0,(VLOOKUP(#REF!,$AA$10:$AF$93,6,0)*(#REF!-AJ61)/40),0)</f>
        <v>#REF!</v>
      </c>
      <c r="AQ61" s="340" t="e">
        <f>IF(#REF!-AJ61&lt;20,AK61,IF(OR(#REF!-AJ61=20,AND(#REF!-AJ61&lt;25,#REF!-AJ61&gt;20)),AL61,IF(OR(#REF!-AJ61=25,AND(#REF!-AJ61&lt;30,#REF!-AJ61&gt;25)),AM61,IF(OR(#REF!-AJ61=30,AND(#REF!-AJ61&lt;35,#REF!-AJ61&gt;30)),AN61,IF(OR(#REF!-AJ61=35,AND(#REF!-AJ61&lt;40,#REF!-AJ61&gt;35)),AO61,AP61)))))</f>
        <v>#REF!</v>
      </c>
      <c r="AR61" s="340" t="e">
        <f t="shared" si="23"/>
        <v>#REF!</v>
      </c>
      <c r="AS61" s="7" t="e">
        <f>(AR61*#REF!)/#REF!</f>
        <v>#REF!</v>
      </c>
      <c r="AT61" s="7" t="e">
        <f>AR61*#REF!</f>
        <v>#REF!</v>
      </c>
      <c r="AU61" s="15" t="e">
        <f>AT61/#REF!</f>
        <v>#REF!</v>
      </c>
    </row>
    <row r="62" spans="1:47" ht="16.5" customHeight="1">
      <c r="A62" s="536"/>
      <c r="B62" s="341"/>
      <c r="C62" s="482"/>
      <c r="D62" s="341"/>
      <c r="E62" s="954"/>
      <c r="F62" s="955"/>
      <c r="G62" s="955"/>
      <c r="H62" s="955"/>
      <c r="I62" s="956"/>
      <c r="J62" s="341"/>
      <c r="K62" s="341"/>
      <c r="L62" s="341"/>
      <c r="M62" s="341"/>
      <c r="N62" s="341"/>
      <c r="O62" s="341"/>
      <c r="P62" s="341"/>
      <c r="Q62" s="341"/>
      <c r="R62" s="341"/>
      <c r="S62" s="341"/>
      <c r="T62" s="341"/>
      <c r="U62" s="341"/>
      <c r="V62" s="341"/>
      <c r="W62" s="479"/>
      <c r="X62" s="485"/>
      <c r="Y62" s="485"/>
      <c r="Z62" s="341"/>
      <c r="AA62" s="220" t="s">
        <v>83</v>
      </c>
      <c r="AB62" s="580">
        <v>2.0214699176883854E-2</v>
      </c>
      <c r="AC62" s="580">
        <v>5.0853708186201808E-2</v>
      </c>
      <c r="AD62" s="580">
        <v>6.102444982344217E-2</v>
      </c>
      <c r="AE62" s="580">
        <v>0.14704079816421481</v>
      </c>
      <c r="AF62" s="580">
        <v>0.16804662647338833</v>
      </c>
      <c r="AG62" s="14" t="s">
        <v>151</v>
      </c>
      <c r="AH62" s="153"/>
      <c r="AI62" s="164" t="e">
        <f>#REF!</f>
        <v>#REF!</v>
      </c>
      <c r="AJ62" s="164" t="str">
        <f>IF(ISNUMBER(#REF!),AI62-$AE$5,"")</f>
        <v/>
      </c>
      <c r="AK62" s="8" t="e">
        <f>IF((VLOOKUP(#REF!,$AA$10:$AF$93,2,0)*(#REF!-AJ62)/20)&gt;0,(VLOOKUP(#REF!,$AA$10:$AF$93,2,0)*(#REF!-AJ62)/20),0)</f>
        <v>#REF!</v>
      </c>
      <c r="AL62" s="8" t="e">
        <f>IF((VLOOKUP(#REF!,$AA$10:$AF$93,2,0)+(#REF!-AJ62-20)*((VLOOKUP(#REF!,$AA$10:$AF$93,3,0)-VLOOKUP(#REF!,$AA$10:$AF$93,2,0))/5))&gt;0,(VLOOKUP(#REF!,$AA$10:$AF$93,2,0)+(#REF!-AJ62-20)*((VLOOKUP(#REF!,$AA$10:$AF$93,3,0)-VLOOKUP(#REF!,$AA$10:$AF$93,2,0))/5)),0)</f>
        <v>#REF!</v>
      </c>
      <c r="AM62" s="8" t="e">
        <f>IF((VLOOKUP(#REF!,$AA$10:$AF$93,3,0)+(#REF!-AJ62-25)*((VLOOKUP(#REF!,$AA$10:$AF$93,4,0)-VLOOKUP(#REF!,$AA$10:$AF$93,3,0))/5)&gt;0),(VLOOKUP(#REF!,$AA$10:$AF$93,3,0)+(#REF!-AJ62-25)*((VLOOKUP(#REF!,$AA$10:$AF$93,4,0)-VLOOKUP(#REF!,$AA$10:$AF$93,3,0))/5)),0)</f>
        <v>#REF!</v>
      </c>
      <c r="AN62" s="8" t="e">
        <f>IF((VLOOKUP(#REF!,$AA$10:$AF$93,4,0)+(#REF!-AJ62-30)*((VLOOKUP(#REF!,$AA$10:$AF$93,5,0)-VLOOKUP(#REF!,$AA$10:$AF$93,4,0))/5)&gt;0),(VLOOKUP(#REF!,$AA$10:$AF$93,4,0)+(#REF!-AJ62-30)*((VLOOKUP(#REF!,$AA$10:$AF$93,5,0)-VLOOKUP(#REF!,$AA$10:$AF$93,4,0))/5)),0)</f>
        <v>#REF!</v>
      </c>
      <c r="AO62" s="8" t="e">
        <f>IF((VLOOKUP(#REF!,$AA$10:$AF$93,5,0)+(#REF!-AJ62-35)*((VLOOKUP(#REF!,$AA$10:$AF$93,6,0)-VLOOKUP(#REF!,$AA$10:$AF$93,5,0))/5)&gt;0),(VLOOKUP(#REF!,$AA$10:$AF$93,5,0)+(#REF!-AJ62-35)*((VLOOKUP(#REF!,$AA$10:$AF$93,6,0)-VLOOKUP(#REF!,$AA$10:$AF$93,5,0))/5)),0)</f>
        <v>#REF!</v>
      </c>
      <c r="AP62" s="8" t="e">
        <f>IF((VLOOKUP(#REF!,$AA$10:$AF$93,6,0)*(#REF!-AJ62)/40)&gt;0,(VLOOKUP(#REF!,$AA$10:$AF$93,6,0)*(#REF!-AJ62)/40),0)</f>
        <v>#REF!</v>
      </c>
      <c r="AQ62" s="340" t="e">
        <f>IF(#REF!-AJ62&lt;20,AK62,IF(OR(#REF!-AJ62=20,AND(#REF!-AJ62&lt;25,#REF!-AJ62&gt;20)),AL62,IF(OR(#REF!-AJ62=25,AND(#REF!-AJ62&lt;30,#REF!-AJ62&gt;25)),AM62,IF(OR(#REF!-AJ62=30,AND(#REF!-AJ62&lt;35,#REF!-AJ62&gt;30)),AN62,IF(OR(#REF!-AJ62=35,AND(#REF!-AJ62&lt;40,#REF!-AJ62&gt;35)),AO62,AP62)))))</f>
        <v>#REF!</v>
      </c>
      <c r="AR62" s="340" t="e">
        <f t="shared" si="23"/>
        <v>#REF!</v>
      </c>
      <c r="AS62" s="7" t="e">
        <f>(AR62*#REF!)/#REF!</f>
        <v>#REF!</v>
      </c>
      <c r="AT62" s="7" t="e">
        <f>AR62*#REF!</f>
        <v>#REF!</v>
      </c>
      <c r="AU62" s="15" t="e">
        <f>AT62/#REF!</f>
        <v>#REF!</v>
      </c>
    </row>
    <row r="63" spans="1:47" ht="16.5" customHeight="1">
      <c r="A63" s="536"/>
      <c r="B63" s="341"/>
      <c r="C63" s="482"/>
      <c r="D63" s="341"/>
      <c r="E63" s="954"/>
      <c r="F63" s="955"/>
      <c r="G63" s="955"/>
      <c r="H63" s="955"/>
      <c r="I63" s="956"/>
      <c r="J63" s="341"/>
      <c r="K63" s="341"/>
      <c r="L63" s="341"/>
      <c r="M63" s="341"/>
      <c r="N63" s="341"/>
      <c r="O63" s="341"/>
      <c r="P63" s="341"/>
      <c r="Q63" s="341"/>
      <c r="R63" s="341"/>
      <c r="S63" s="341"/>
      <c r="T63" s="341"/>
      <c r="U63" s="341"/>
      <c r="V63" s="341"/>
      <c r="W63" s="479"/>
      <c r="X63" s="485"/>
      <c r="Y63" s="485"/>
      <c r="Z63" s="341"/>
      <c r="AA63" s="220" t="s">
        <v>84</v>
      </c>
      <c r="AB63" s="580">
        <v>3.1639288306640985E-2</v>
      </c>
      <c r="AC63" s="580">
        <v>3.9549110383301236E-2</v>
      </c>
      <c r="AD63" s="580">
        <v>4.7458932459961474E-2</v>
      </c>
      <c r="AE63" s="580">
        <v>9.1964080011148003E-2</v>
      </c>
      <c r="AF63" s="580">
        <v>0.10795822541769297</v>
      </c>
      <c r="AG63" s="14" t="s">
        <v>151</v>
      </c>
      <c r="AH63" s="153"/>
      <c r="AI63" s="164" t="e">
        <f>#REF!</f>
        <v>#REF!</v>
      </c>
      <c r="AJ63" s="164" t="str">
        <f>IF(ISNUMBER(#REF!),AI63-$AE$5,"")</f>
        <v/>
      </c>
      <c r="AK63" s="8" t="e">
        <f>IF((VLOOKUP(#REF!,$AA$10:$AF$93,2,0)*(#REF!-AJ63)/20)&gt;0,(VLOOKUP(#REF!,$AA$10:$AF$93,2,0)*(#REF!-AJ63)/20),0)</f>
        <v>#REF!</v>
      </c>
      <c r="AL63" s="8" t="e">
        <f>IF((VLOOKUP(#REF!,$AA$10:$AF$93,2,0)+(#REF!-AJ63-20)*((VLOOKUP(#REF!,$AA$10:$AF$93,3,0)-VLOOKUP(#REF!,$AA$10:$AF$93,2,0))/5))&gt;0,(VLOOKUP(#REF!,$AA$10:$AF$93,2,0)+(#REF!-AJ63-20)*((VLOOKUP(#REF!,$AA$10:$AF$93,3,0)-VLOOKUP(#REF!,$AA$10:$AF$93,2,0))/5)),0)</f>
        <v>#REF!</v>
      </c>
      <c r="AM63" s="8" t="e">
        <f>IF((VLOOKUP(#REF!,$AA$10:$AF$93,3,0)+(#REF!-AJ63-25)*((VLOOKUP(#REF!,$AA$10:$AF$93,4,0)-VLOOKUP(#REF!,$AA$10:$AF$93,3,0))/5)&gt;0),(VLOOKUP(#REF!,$AA$10:$AF$93,3,0)+(#REF!-AJ63-25)*((VLOOKUP(#REF!,$AA$10:$AF$93,4,0)-VLOOKUP(#REF!,$AA$10:$AF$93,3,0))/5)),0)</f>
        <v>#REF!</v>
      </c>
      <c r="AN63" s="8" t="e">
        <f>IF((VLOOKUP(#REF!,$AA$10:$AF$93,4,0)+(#REF!-AJ63-30)*((VLOOKUP(#REF!,$AA$10:$AF$93,5,0)-VLOOKUP(#REF!,$AA$10:$AF$93,4,0))/5)&gt;0),(VLOOKUP(#REF!,$AA$10:$AF$93,4,0)+(#REF!-AJ63-30)*((VLOOKUP(#REF!,$AA$10:$AF$93,5,0)-VLOOKUP(#REF!,$AA$10:$AF$93,4,0))/5)),0)</f>
        <v>#REF!</v>
      </c>
      <c r="AO63" s="8" t="e">
        <f>IF((VLOOKUP(#REF!,$AA$10:$AF$93,5,0)+(#REF!-AJ63-35)*((VLOOKUP(#REF!,$AA$10:$AF$93,6,0)-VLOOKUP(#REF!,$AA$10:$AF$93,5,0))/5)&gt;0),(VLOOKUP(#REF!,$AA$10:$AF$93,5,0)+(#REF!-AJ63-35)*((VLOOKUP(#REF!,$AA$10:$AF$93,6,0)-VLOOKUP(#REF!,$AA$10:$AF$93,5,0))/5)),0)</f>
        <v>#REF!</v>
      </c>
      <c r="AP63" s="8" t="e">
        <f>IF((VLOOKUP(#REF!,$AA$10:$AF$93,6,0)*(#REF!-AJ63)/40)&gt;0,(VLOOKUP(#REF!,$AA$10:$AF$93,6,0)*(#REF!-AJ63)/40),0)</f>
        <v>#REF!</v>
      </c>
      <c r="AQ63" s="340" t="e">
        <f>IF(#REF!-AJ63&lt;20,AK63,IF(OR(#REF!-AJ63=20,AND(#REF!-AJ63&lt;25,#REF!-AJ63&gt;20)),AL63,IF(OR(#REF!-AJ63=25,AND(#REF!-AJ63&lt;30,#REF!-AJ63&gt;25)),AM63,IF(OR(#REF!-AJ63=30,AND(#REF!-AJ63&lt;35,#REF!-AJ63&gt;30)),AN63,IF(OR(#REF!-AJ63=35,AND(#REF!-AJ63&lt;40,#REF!-AJ63&gt;35)),AO63,AP63)))))</f>
        <v>#REF!</v>
      </c>
      <c r="AR63" s="340" t="e">
        <f t="shared" si="23"/>
        <v>#REF!</v>
      </c>
      <c r="AS63" s="7" t="e">
        <f>(AR63*#REF!)/#REF!</f>
        <v>#REF!</v>
      </c>
      <c r="AT63" s="7" t="e">
        <f>AR63*#REF!</f>
        <v>#REF!</v>
      </c>
      <c r="AU63" s="15" t="e">
        <f>AT63/#REF!</f>
        <v>#REF!</v>
      </c>
    </row>
    <row r="64" spans="1:47" ht="22.5" customHeight="1" thickBot="1">
      <c r="A64" s="536"/>
      <c r="B64" s="341"/>
      <c r="C64" s="482"/>
      <c r="D64" s="341"/>
      <c r="E64" s="957"/>
      <c r="F64" s="958"/>
      <c r="G64" s="958"/>
      <c r="H64" s="958"/>
      <c r="I64" s="959"/>
      <c r="J64" s="341"/>
      <c r="K64" s="341"/>
      <c r="L64" s="341"/>
      <c r="M64" s="341"/>
      <c r="N64" s="341"/>
      <c r="O64" s="341"/>
      <c r="P64" s="341"/>
      <c r="Q64" s="341"/>
      <c r="R64" s="341"/>
      <c r="S64" s="341"/>
      <c r="T64" s="341"/>
      <c r="U64" s="341"/>
      <c r="V64" s="341"/>
      <c r="W64" s="479"/>
      <c r="X64" s="485"/>
      <c r="Y64" s="485"/>
      <c r="Z64" s="341"/>
      <c r="AA64" s="220" t="s">
        <v>82</v>
      </c>
      <c r="AB64" s="580">
        <v>4.3635426256541009E-2</v>
      </c>
      <c r="AC64" s="580">
        <v>5.4544282820676256E-2</v>
      </c>
      <c r="AD64" s="580">
        <v>6.545313938481151E-2</v>
      </c>
      <c r="AE64" s="580">
        <v>0.10950251840392226</v>
      </c>
      <c r="AF64" s="580">
        <v>0.16625264941496601</v>
      </c>
      <c r="AG64" s="14" t="s">
        <v>151</v>
      </c>
      <c r="AH64" s="153"/>
      <c r="AI64" s="164" t="e">
        <f>#REF!</f>
        <v>#REF!</v>
      </c>
      <c r="AJ64" s="164" t="str">
        <f>IF(ISNUMBER(#REF!),AI64-$AE$5,"")</f>
        <v/>
      </c>
      <c r="AK64" s="8" t="e">
        <f>IF((VLOOKUP(#REF!,$AA$10:$AF$93,2,0)*(#REF!-AJ64)/20)&gt;0,(VLOOKUP(#REF!,$AA$10:$AF$93,2,0)*(#REF!-AJ64)/20),0)</f>
        <v>#REF!</v>
      </c>
      <c r="AL64" s="8" t="e">
        <f>IF((VLOOKUP(#REF!,$AA$10:$AF$93,2,0)+(#REF!-AJ64-20)*((VLOOKUP(#REF!,$AA$10:$AF$93,3,0)-VLOOKUP(#REF!,$AA$10:$AF$93,2,0))/5))&gt;0,(VLOOKUP(#REF!,$AA$10:$AF$93,2,0)+(#REF!-AJ64-20)*((VLOOKUP(#REF!,$AA$10:$AF$93,3,0)-VLOOKUP(#REF!,$AA$10:$AF$93,2,0))/5)),0)</f>
        <v>#REF!</v>
      </c>
      <c r="AM64" s="8" t="e">
        <f>IF((VLOOKUP(#REF!,$AA$10:$AF$93,3,0)+(#REF!-AJ64-25)*((VLOOKUP(#REF!,$AA$10:$AF$93,4,0)-VLOOKUP(#REF!,$AA$10:$AF$93,3,0))/5)&gt;0),(VLOOKUP(#REF!,$AA$10:$AF$93,3,0)+(#REF!-AJ64-25)*((VLOOKUP(#REF!,$AA$10:$AF$93,4,0)-VLOOKUP(#REF!,$AA$10:$AF$93,3,0))/5)),0)</f>
        <v>#REF!</v>
      </c>
      <c r="AN64" s="8" t="e">
        <f>IF((VLOOKUP(#REF!,$AA$10:$AF$93,4,0)+(#REF!-AJ64-30)*((VLOOKUP(#REF!,$AA$10:$AF$93,5,0)-VLOOKUP(#REF!,$AA$10:$AF$93,4,0))/5)&gt;0),(VLOOKUP(#REF!,$AA$10:$AF$93,4,0)+(#REF!-AJ64-30)*((VLOOKUP(#REF!,$AA$10:$AF$93,5,0)-VLOOKUP(#REF!,$AA$10:$AF$93,4,0))/5)),0)</f>
        <v>#REF!</v>
      </c>
      <c r="AO64" s="8" t="e">
        <f>IF((VLOOKUP(#REF!,$AA$10:$AF$93,5,0)+(#REF!-AJ64-35)*((VLOOKUP(#REF!,$AA$10:$AF$93,6,0)-VLOOKUP(#REF!,$AA$10:$AF$93,5,0))/5)&gt;0),(VLOOKUP(#REF!,$AA$10:$AF$93,5,0)+(#REF!-AJ64-35)*((VLOOKUP(#REF!,$AA$10:$AF$93,6,0)-VLOOKUP(#REF!,$AA$10:$AF$93,5,0))/5)),0)</f>
        <v>#REF!</v>
      </c>
      <c r="AP64" s="8" t="e">
        <f>IF((VLOOKUP(#REF!,$AA$10:$AF$93,6,0)*(#REF!-AJ64)/40)&gt;0,(VLOOKUP(#REF!,$AA$10:$AF$93,6,0)*(#REF!-AJ64)/40),0)</f>
        <v>#REF!</v>
      </c>
      <c r="AQ64" s="340" t="e">
        <f>IF(#REF!-AJ64&lt;20,AK64,IF(OR(#REF!-AJ64=20,AND(#REF!-AJ64&lt;25,#REF!-AJ64&gt;20)),AL64,IF(OR(#REF!-AJ64=25,AND(#REF!-AJ64&lt;30,#REF!-AJ64&gt;25)),AM64,IF(OR(#REF!-AJ64=30,AND(#REF!-AJ64&lt;35,#REF!-AJ64&gt;30)),AN64,IF(OR(#REF!-AJ64=35,AND(#REF!-AJ64&lt;40,#REF!-AJ64&gt;35)),AO64,AP64)))))</f>
        <v>#REF!</v>
      </c>
      <c r="AR64" s="340" t="e">
        <f t="shared" si="23"/>
        <v>#REF!</v>
      </c>
      <c r="AS64" s="7" t="e">
        <f>(AR64*#REF!)/#REF!</f>
        <v>#REF!</v>
      </c>
      <c r="AT64" s="7" t="e">
        <f>AR64*#REF!</f>
        <v>#REF!</v>
      </c>
      <c r="AU64" s="15" t="e">
        <f>AT64/#REF!</f>
        <v>#REF!</v>
      </c>
    </row>
    <row r="65" spans="1:42" ht="16.5" customHeight="1">
      <c r="A65" s="536"/>
      <c r="B65" s="341"/>
      <c r="C65" s="482"/>
      <c r="D65" s="341"/>
      <c r="E65" s="341"/>
      <c r="F65" s="341"/>
      <c r="G65" s="341"/>
      <c r="H65" s="341"/>
      <c r="I65" s="341"/>
      <c r="J65" s="341"/>
      <c r="K65" s="341"/>
      <c r="L65" s="341"/>
      <c r="M65" s="341"/>
      <c r="N65" s="341"/>
      <c r="O65" s="341"/>
      <c r="P65" s="341"/>
      <c r="Q65" s="341"/>
      <c r="R65" s="341"/>
      <c r="S65" s="341"/>
      <c r="T65" s="341"/>
      <c r="U65" s="341"/>
      <c r="V65" s="341"/>
      <c r="W65" s="479"/>
      <c r="X65" s="485"/>
      <c r="Y65" s="485"/>
      <c r="Z65" s="341"/>
      <c r="AA65" s="220" t="s">
        <v>141</v>
      </c>
      <c r="AB65" s="580">
        <v>3.1829804580021943E-2</v>
      </c>
      <c r="AC65" s="580">
        <v>4.8315700463393098E-2</v>
      </c>
      <c r="AD65" s="580">
        <v>5.797884055607172E-2</v>
      </c>
      <c r="AE65" s="580">
        <v>0.11616913219309503</v>
      </c>
      <c r="AF65" s="580">
        <v>0.14741916710201577</v>
      </c>
      <c r="AG65" s="14" t="s">
        <v>149</v>
      </c>
      <c r="AH65" s="153"/>
      <c r="AI65" s="153"/>
      <c r="AJ65" s="153"/>
      <c r="AK65" s="153"/>
      <c r="AL65" s="153"/>
      <c r="AM65" s="153"/>
      <c r="AN65" s="153"/>
      <c r="AO65" s="153"/>
      <c r="AP65" s="153"/>
    </row>
    <row r="66" spans="1:42" ht="16.5" customHeight="1">
      <c r="A66" s="536"/>
      <c r="B66" s="341"/>
      <c r="C66" s="482"/>
      <c r="D66" s="341"/>
      <c r="E66" s="341"/>
      <c r="F66" s="341"/>
      <c r="G66" s="341"/>
      <c r="H66" s="341"/>
      <c r="I66" s="341"/>
      <c r="J66" s="341"/>
      <c r="K66" s="341"/>
      <c r="L66" s="341"/>
      <c r="M66" s="341"/>
      <c r="N66" s="341"/>
      <c r="O66" s="341"/>
      <c r="P66" s="341"/>
      <c r="Q66" s="341"/>
      <c r="R66" s="341"/>
      <c r="S66" s="341"/>
      <c r="T66" s="341"/>
      <c r="U66" s="341"/>
      <c r="V66" s="341"/>
      <c r="W66" s="479"/>
      <c r="X66" s="485"/>
      <c r="Y66" s="485"/>
      <c r="Z66" s="341"/>
      <c r="AA66" s="221" t="s">
        <v>36</v>
      </c>
      <c r="AB66" s="580">
        <v>3.6603166366973285E-2</v>
      </c>
      <c r="AC66" s="580">
        <v>4.5753957958716604E-2</v>
      </c>
      <c r="AD66" s="580">
        <v>9.0140403287118462E-2</v>
      </c>
      <c r="AE66" s="580">
        <v>0.10516380383497152</v>
      </c>
      <c r="AF66" s="580">
        <v>0.12018720438282458</v>
      </c>
      <c r="AG66" s="14" t="s">
        <v>149</v>
      </c>
      <c r="AH66" s="153"/>
      <c r="AI66" s="153"/>
      <c r="AJ66" s="153"/>
      <c r="AK66" s="153"/>
      <c r="AL66" s="153"/>
      <c r="AM66" s="153"/>
      <c r="AN66" s="153"/>
      <c r="AO66" s="153"/>
      <c r="AP66" s="153"/>
    </row>
    <row r="67" spans="1:42" ht="16.5" customHeight="1" thickBot="1">
      <c r="A67" s="536"/>
      <c r="B67" s="341"/>
      <c r="C67" s="483"/>
      <c r="D67" s="481"/>
      <c r="E67" s="481"/>
      <c r="F67" s="481"/>
      <c r="G67" s="481"/>
      <c r="H67" s="481"/>
      <c r="I67" s="481"/>
      <c r="J67" s="481"/>
      <c r="K67" s="481"/>
      <c r="L67" s="481"/>
      <c r="M67" s="481"/>
      <c r="N67" s="481"/>
      <c r="O67" s="481"/>
      <c r="P67" s="481"/>
      <c r="Q67" s="481"/>
      <c r="R67" s="481"/>
      <c r="S67" s="481"/>
      <c r="T67" s="481"/>
      <c r="U67" s="481"/>
      <c r="V67" s="481"/>
      <c r="W67" s="480"/>
      <c r="X67" s="485"/>
      <c r="Y67" s="485"/>
      <c r="Z67" s="341"/>
      <c r="AA67" s="219" t="s">
        <v>37</v>
      </c>
      <c r="AB67" s="581">
        <v>4.2905184381875593E-2</v>
      </c>
      <c r="AC67" s="581">
        <v>0.11203292161465764</v>
      </c>
      <c r="AD67" s="581">
        <v>0.20516585167863827</v>
      </c>
      <c r="AE67" s="581">
        <v>0.34790001540782683</v>
      </c>
      <c r="AF67" s="581">
        <v>0.39760001760894487</v>
      </c>
      <c r="AG67" s="14" t="s">
        <v>113</v>
      </c>
      <c r="AH67" s="153"/>
      <c r="AI67" s="153"/>
      <c r="AJ67" s="153"/>
      <c r="AK67" s="153"/>
      <c r="AL67" s="153"/>
      <c r="AM67" s="153"/>
      <c r="AN67" s="153"/>
      <c r="AO67" s="153"/>
      <c r="AP67" s="153"/>
    </row>
    <row r="68" spans="1:42" ht="16.5" customHeight="1">
      <c r="A68" s="536"/>
      <c r="B68" s="341"/>
      <c r="C68" s="341"/>
      <c r="D68" s="341"/>
      <c r="E68" s="341"/>
      <c r="F68" s="341"/>
      <c r="G68" s="341"/>
      <c r="H68" s="341"/>
      <c r="I68" s="341"/>
      <c r="J68" s="341"/>
      <c r="K68" s="341"/>
      <c r="L68" s="341"/>
      <c r="M68" s="341"/>
      <c r="N68" s="341"/>
      <c r="O68" s="341"/>
      <c r="P68" s="341"/>
      <c r="Q68" s="341"/>
      <c r="R68" s="341"/>
      <c r="S68" s="341"/>
      <c r="T68" s="341"/>
      <c r="U68" s="341"/>
      <c r="V68" s="341"/>
      <c r="W68" s="341"/>
      <c r="X68" s="341"/>
      <c r="Y68" s="341"/>
      <c r="Z68" s="341"/>
      <c r="AA68" s="219" t="s">
        <v>38</v>
      </c>
      <c r="AB68" s="581">
        <v>0.20654286732427818</v>
      </c>
      <c r="AC68" s="581">
        <v>0.45940713286933604</v>
      </c>
      <c r="AD68" s="581">
        <v>0.67165279962424007</v>
      </c>
      <c r="AE68" s="581">
        <v>0.92277386354672075</v>
      </c>
      <c r="AF68" s="581">
        <v>1.2630946245650829</v>
      </c>
      <c r="AG68" s="14" t="s">
        <v>113</v>
      </c>
      <c r="AH68" s="153"/>
      <c r="AI68" s="153"/>
      <c r="AJ68" s="153"/>
      <c r="AK68" s="153"/>
      <c r="AL68" s="153"/>
      <c r="AM68" s="153"/>
      <c r="AN68" s="153"/>
      <c r="AO68" s="153"/>
      <c r="AP68" s="153"/>
    </row>
    <row r="69" spans="1:42" ht="16.5" customHeight="1">
      <c r="A69" s="536"/>
      <c r="B69" s="341"/>
      <c r="C69" s="341"/>
      <c r="D69" s="341"/>
      <c r="E69" s="341"/>
      <c r="F69" s="341"/>
      <c r="G69" s="341"/>
      <c r="H69" s="341"/>
      <c r="I69" s="341"/>
      <c r="J69" s="341"/>
      <c r="K69" s="341"/>
      <c r="L69" s="341"/>
      <c r="M69" s="341"/>
      <c r="N69" s="341"/>
      <c r="O69" s="341"/>
      <c r="P69" s="341"/>
      <c r="Q69" s="341"/>
      <c r="R69" s="341"/>
      <c r="S69" s="341"/>
      <c r="T69" s="341"/>
      <c r="U69" s="341"/>
      <c r="V69" s="341"/>
      <c r="W69" s="341"/>
      <c r="X69" s="341"/>
      <c r="Y69" s="341"/>
      <c r="Z69" s="341"/>
      <c r="AA69" s="10" t="s">
        <v>65</v>
      </c>
      <c r="AB69" s="580">
        <v>0.20654286732427818</v>
      </c>
      <c r="AC69" s="580">
        <v>0.45940713286933604</v>
      </c>
      <c r="AD69" s="580">
        <v>0.67165279962424007</v>
      </c>
      <c r="AE69" s="580">
        <v>0.92277386354672075</v>
      </c>
      <c r="AF69" s="580">
        <v>1.2630946245650829</v>
      </c>
      <c r="AG69" s="14" t="s">
        <v>150</v>
      </c>
      <c r="AH69" s="153"/>
      <c r="AI69" s="153"/>
      <c r="AJ69" s="153"/>
      <c r="AK69" s="153"/>
      <c r="AL69" s="153"/>
      <c r="AM69" s="153"/>
      <c r="AN69" s="153"/>
      <c r="AO69" s="153"/>
      <c r="AP69" s="153"/>
    </row>
    <row r="70" spans="1:42" ht="16.5" customHeight="1">
      <c r="A70" s="536"/>
      <c r="B70" s="341"/>
      <c r="C70" s="341"/>
      <c r="D70" s="341"/>
      <c r="E70" s="341"/>
      <c r="F70" s="341"/>
      <c r="G70" s="341"/>
      <c r="H70" s="341"/>
      <c r="I70" s="341"/>
      <c r="J70" s="341"/>
      <c r="K70" s="341"/>
      <c r="L70" s="341"/>
      <c r="M70" s="341"/>
      <c r="N70" s="341"/>
      <c r="O70" s="341"/>
      <c r="P70" s="341"/>
      <c r="Q70" s="341"/>
      <c r="R70" s="341"/>
      <c r="S70" s="341"/>
      <c r="T70" s="341"/>
      <c r="U70" s="341"/>
      <c r="V70" s="341"/>
      <c r="W70" s="341"/>
      <c r="X70" s="341"/>
      <c r="Y70" s="341"/>
      <c r="Z70" s="341"/>
      <c r="AA70" s="221" t="s">
        <v>39</v>
      </c>
      <c r="AB70" s="580">
        <v>0.28554224648832599</v>
      </c>
      <c r="AC70" s="580">
        <v>0.72002933854517226</v>
      </c>
      <c r="AD70" s="580">
        <v>1.0064449533150317</v>
      </c>
      <c r="AE70" s="580">
        <v>1.44499968749023</v>
      </c>
      <c r="AF70" s="580">
        <v>1.8956012546262551</v>
      </c>
      <c r="AG70" s="14" t="s">
        <v>150</v>
      </c>
      <c r="AH70" s="153"/>
      <c r="AI70" s="153"/>
      <c r="AJ70" s="153"/>
      <c r="AK70" s="153"/>
      <c r="AL70" s="153"/>
      <c r="AM70" s="153"/>
      <c r="AN70" s="153"/>
      <c r="AO70" s="153"/>
      <c r="AP70" s="153"/>
    </row>
    <row r="71" spans="1:42" ht="16.5" hidden="1" customHeight="1">
      <c r="A71" s="544"/>
      <c r="AA71" s="619" t="s">
        <v>76</v>
      </c>
      <c r="AB71" s="620">
        <v>0.33838309337864286</v>
      </c>
      <c r="AC71" s="620">
        <v>0.80520818838555264</v>
      </c>
      <c r="AD71" s="620">
        <v>1.1774018251252529</v>
      </c>
      <c r="AE71" s="620">
        <v>1.5544798963783533</v>
      </c>
      <c r="AF71" s="620">
        <v>2.0237169627228608</v>
      </c>
      <c r="AG71" s="621" t="s">
        <v>150</v>
      </c>
    </row>
    <row r="72" spans="1:42" ht="16.5" hidden="1" customHeight="1">
      <c r="A72" s="544"/>
      <c r="AA72" s="619" t="s">
        <v>40</v>
      </c>
      <c r="AB72" s="620">
        <v>0.14975536130234138</v>
      </c>
      <c r="AC72" s="620">
        <v>0.18719420162792669</v>
      </c>
      <c r="AD72" s="620">
        <v>0.22463304195351205</v>
      </c>
      <c r="AE72" s="620">
        <v>0.26207188227909739</v>
      </c>
      <c r="AF72" s="620">
        <v>0.29951072260468276</v>
      </c>
      <c r="AG72" s="621" t="s">
        <v>113</v>
      </c>
    </row>
    <row r="73" spans="1:42" ht="16.5" hidden="1" customHeight="1">
      <c r="A73" s="544"/>
      <c r="AA73" s="619" t="s">
        <v>77</v>
      </c>
      <c r="AB73" s="620">
        <v>0.34624258854033912</v>
      </c>
      <c r="AC73" s="620">
        <v>0.63416449134559993</v>
      </c>
      <c r="AD73" s="620">
        <v>1.2964681323565146</v>
      </c>
      <c r="AE73" s="620">
        <v>2.8776869027198626</v>
      </c>
      <c r="AF73" s="620">
        <v>3.4048640619376549</v>
      </c>
      <c r="AG73" s="621" t="s">
        <v>149</v>
      </c>
    </row>
    <row r="74" spans="1:42" ht="16.5" hidden="1" customHeight="1">
      <c r="A74" s="544"/>
      <c r="AA74" s="619" t="s">
        <v>41</v>
      </c>
      <c r="AB74" s="620">
        <v>0.14975536130234138</v>
      </c>
      <c r="AC74" s="620">
        <v>0.18719420162792669</v>
      </c>
      <c r="AD74" s="620">
        <v>0.22463304195351205</v>
      </c>
      <c r="AE74" s="620">
        <v>0.26207188227909739</v>
      </c>
      <c r="AF74" s="620">
        <v>0.29951072260468276</v>
      </c>
      <c r="AG74" s="621" t="s">
        <v>113</v>
      </c>
    </row>
    <row r="75" spans="1:42" ht="16.5" hidden="1" customHeight="1">
      <c r="A75" s="544"/>
      <c r="AA75" s="619" t="s">
        <v>70</v>
      </c>
      <c r="AB75" s="620">
        <v>4.8828839094095237E-2</v>
      </c>
      <c r="AC75" s="620">
        <v>6.1036048867619055E-2</v>
      </c>
      <c r="AD75" s="620">
        <v>0.12721465554673028</v>
      </c>
      <c r="AE75" s="620">
        <v>0.148417098137852</v>
      </c>
      <c r="AF75" s="620">
        <v>0.16961954072897373</v>
      </c>
      <c r="AG75" s="621" t="s">
        <v>150</v>
      </c>
    </row>
    <row r="76" spans="1:42" ht="16.5" hidden="1" customHeight="1">
      <c r="A76" s="544"/>
      <c r="AA76" s="622" t="s">
        <v>42</v>
      </c>
      <c r="AB76" s="620">
        <v>4.1003485800888813E-2</v>
      </c>
      <c r="AC76" s="620">
        <v>5.1254357251111014E-2</v>
      </c>
      <c r="AD76" s="620">
        <v>9.7556673966789992E-2</v>
      </c>
      <c r="AE76" s="620">
        <v>0.11381611962792167</v>
      </c>
      <c r="AF76" s="620">
        <v>0.13007556528905334</v>
      </c>
      <c r="AG76" s="621" t="s">
        <v>150</v>
      </c>
    </row>
    <row r="77" spans="1:42" ht="16.5" hidden="1" customHeight="1">
      <c r="A77" s="544"/>
      <c r="AA77" s="619" t="s">
        <v>43</v>
      </c>
      <c r="AB77" s="620">
        <v>4.8090381579979975E-2</v>
      </c>
      <c r="AC77" s="620">
        <v>6.0112976974974974E-2</v>
      </c>
      <c r="AD77" s="620">
        <v>7.2135572369969952E-2</v>
      </c>
      <c r="AE77" s="620">
        <v>8.4158167764964945E-2</v>
      </c>
      <c r="AF77" s="620">
        <v>9.6180763159959951E-2</v>
      </c>
      <c r="AG77" s="621" t="s">
        <v>153</v>
      </c>
    </row>
    <row r="78" spans="1:42" ht="16.5" hidden="1" customHeight="1">
      <c r="A78" s="544"/>
      <c r="AA78" s="619" t="s">
        <v>44</v>
      </c>
      <c r="AB78" s="620">
        <v>5.5638922658708602E-2</v>
      </c>
      <c r="AC78" s="620">
        <v>6.9548653323385751E-2</v>
      </c>
      <c r="AD78" s="620">
        <v>0.17900063987112114</v>
      </c>
      <c r="AE78" s="620">
        <v>0.20883407984964134</v>
      </c>
      <c r="AF78" s="620">
        <v>0.23866751982816153</v>
      </c>
      <c r="AG78" s="621" t="s">
        <v>150</v>
      </c>
    </row>
    <row r="79" spans="1:42" ht="16.5" hidden="1" customHeight="1">
      <c r="A79" s="544"/>
      <c r="AA79" s="619" t="s">
        <v>45</v>
      </c>
      <c r="AB79" s="620">
        <v>6.8552185747233832E-2</v>
      </c>
      <c r="AC79" s="620">
        <v>0.12296494917176243</v>
      </c>
      <c r="AD79" s="620">
        <v>0.14755793900611491</v>
      </c>
      <c r="AE79" s="620">
        <v>0.23083478214715636</v>
      </c>
      <c r="AF79" s="620">
        <v>0.26381117959675016</v>
      </c>
      <c r="AG79" s="621" t="s">
        <v>150</v>
      </c>
    </row>
    <row r="80" spans="1:42" ht="16.5" hidden="1" customHeight="1">
      <c r="A80" s="544"/>
      <c r="AA80" s="622" t="s">
        <v>46</v>
      </c>
      <c r="AB80" s="620">
        <v>5.3290218724743897E-2</v>
      </c>
      <c r="AC80" s="620">
        <v>6.6612773405929887E-2</v>
      </c>
      <c r="AD80" s="620">
        <v>0.14793193211471187</v>
      </c>
      <c r="AE80" s="620">
        <v>0.17258725413383053</v>
      </c>
      <c r="AF80" s="620">
        <v>0.19724257615294916</v>
      </c>
      <c r="AG80" s="621" t="s">
        <v>150</v>
      </c>
    </row>
    <row r="81" spans="1:33" ht="16.5" hidden="1" customHeight="1">
      <c r="A81" s="544"/>
      <c r="AA81" s="622" t="s">
        <v>47</v>
      </c>
      <c r="AB81" s="620">
        <v>7.0712917709178133E-2</v>
      </c>
      <c r="AC81" s="620">
        <v>0.16039138980188405</v>
      </c>
      <c r="AD81" s="620">
        <v>0.1924696677622609</v>
      </c>
      <c r="AE81" s="620">
        <v>0.2245479457226377</v>
      </c>
      <c r="AF81" s="620">
        <v>0.3391470055560048</v>
      </c>
      <c r="AG81" s="621" t="s">
        <v>150</v>
      </c>
    </row>
    <row r="82" spans="1:33" ht="16.5" hidden="1" customHeight="1">
      <c r="A82" s="544"/>
      <c r="AA82" s="619" t="s">
        <v>62</v>
      </c>
      <c r="AB82" s="620">
        <v>7.2189347795831374E-2</v>
      </c>
      <c r="AC82" s="620">
        <v>0.18461714815369659</v>
      </c>
      <c r="AD82" s="620">
        <v>0.22154057778443589</v>
      </c>
      <c r="AE82" s="620">
        <v>0.34725191193922511</v>
      </c>
      <c r="AF82" s="620">
        <v>0.39685932793054296</v>
      </c>
      <c r="AG82" s="621" t="s">
        <v>150</v>
      </c>
    </row>
    <row r="83" spans="1:33" ht="16.5" hidden="1" customHeight="1">
      <c r="A83" s="544"/>
      <c r="AA83" s="619" t="s">
        <v>63</v>
      </c>
      <c r="AB83" s="620">
        <v>7.411115835844527E-2</v>
      </c>
      <c r="AC83" s="620">
        <v>9.2638947948056591E-2</v>
      </c>
      <c r="AD83" s="620">
        <v>0.11116673753766791</v>
      </c>
      <c r="AE83" s="620">
        <v>0.12969452712727922</v>
      </c>
      <c r="AF83" s="620">
        <v>0.14822231671689054</v>
      </c>
      <c r="AG83" s="621" t="s">
        <v>153</v>
      </c>
    </row>
    <row r="84" spans="1:33" ht="16.5" hidden="1" customHeight="1">
      <c r="A84" s="544"/>
      <c r="AA84" s="619" t="s">
        <v>48</v>
      </c>
      <c r="AB84" s="620">
        <v>4.2905184381875593E-2</v>
      </c>
      <c r="AC84" s="620">
        <v>0.11203292161465764</v>
      </c>
      <c r="AD84" s="620">
        <v>0.20516585167863827</v>
      </c>
      <c r="AE84" s="620">
        <v>0.34790001540782683</v>
      </c>
      <c r="AF84" s="620">
        <v>0.39760001760894487</v>
      </c>
      <c r="AG84" s="621" t="s">
        <v>113</v>
      </c>
    </row>
    <row r="85" spans="1:33" ht="16.5" hidden="1" customHeight="1">
      <c r="A85" s="544"/>
      <c r="AA85" s="619" t="s">
        <v>49</v>
      </c>
      <c r="AB85" s="620">
        <v>6.0069243142107612E-2</v>
      </c>
      <c r="AC85" s="620">
        <v>0.15928794784284833</v>
      </c>
      <c r="AD85" s="620">
        <v>0.19114553741141802</v>
      </c>
      <c r="AE85" s="620">
        <v>0.34409212823611068</v>
      </c>
      <c r="AF85" s="620">
        <v>0.39324814655555496</v>
      </c>
      <c r="AG85" s="621" t="s">
        <v>150</v>
      </c>
    </row>
    <row r="86" spans="1:33" ht="16.5" hidden="1" customHeight="1">
      <c r="A86" s="544"/>
      <c r="AA86" s="619" t="s">
        <v>78</v>
      </c>
      <c r="AB86" s="620">
        <v>0.3086707442568718</v>
      </c>
      <c r="AC86" s="620">
        <v>0.57498705887181834</v>
      </c>
      <c r="AD86" s="620">
        <v>0.89565940633103525</v>
      </c>
      <c r="AE86" s="620">
        <v>1.2444439508529392</v>
      </c>
      <c r="AF86" s="620">
        <v>1.3659285306119766</v>
      </c>
      <c r="AG86" s="621" t="s">
        <v>150</v>
      </c>
    </row>
    <row r="87" spans="1:33" ht="16.5" hidden="1" customHeight="1">
      <c r="A87" s="544"/>
      <c r="AA87" s="619" t="s">
        <v>50</v>
      </c>
      <c r="AB87" s="620">
        <v>0.16514543481629892</v>
      </c>
      <c r="AC87" s="620">
        <v>0.20643179352037366</v>
      </c>
      <c r="AD87" s="620">
        <v>0.24771815222444837</v>
      </c>
      <c r="AE87" s="620">
        <v>0.28900451092852308</v>
      </c>
      <c r="AF87" s="620">
        <v>0.33029086963259785</v>
      </c>
      <c r="AG87" s="621" t="s">
        <v>150</v>
      </c>
    </row>
    <row r="88" spans="1:33" ht="16.5" hidden="1" customHeight="1">
      <c r="A88" s="544"/>
      <c r="AA88" s="619" t="s">
        <v>79</v>
      </c>
      <c r="AB88" s="620">
        <v>2.8664770594541707E-2</v>
      </c>
      <c r="AC88" s="620">
        <v>6.6618224487514713E-2</v>
      </c>
      <c r="AD88" s="620">
        <v>7.9941869385017642E-2</v>
      </c>
      <c r="AE88" s="620">
        <v>0.14012313740352317</v>
      </c>
      <c r="AF88" s="620">
        <v>0.16014072846116933</v>
      </c>
      <c r="AG88" s="621" t="s">
        <v>150</v>
      </c>
    </row>
    <row r="89" spans="1:33" ht="16.5" hidden="1" customHeight="1">
      <c r="A89" s="544"/>
      <c r="AA89" s="619" t="s">
        <v>51</v>
      </c>
      <c r="AB89" s="620">
        <v>3.1829804580021943E-2</v>
      </c>
      <c r="AC89" s="620">
        <v>4.8315700463393098E-2</v>
      </c>
      <c r="AD89" s="620">
        <v>5.797884055607172E-2</v>
      </c>
      <c r="AE89" s="620">
        <v>0.11616913219309503</v>
      </c>
      <c r="AF89" s="620">
        <v>0.14741916710201577</v>
      </c>
      <c r="AG89" s="621" t="s">
        <v>113</v>
      </c>
    </row>
    <row r="90" spans="1:33" ht="16.5" hidden="1" customHeight="1">
      <c r="A90" s="544"/>
      <c r="AA90" s="619" t="s">
        <v>52</v>
      </c>
      <c r="AB90" s="620">
        <v>2.8664770594541707E-2</v>
      </c>
      <c r="AC90" s="620">
        <v>6.6618224487514713E-2</v>
      </c>
      <c r="AD90" s="620">
        <v>7.9941869385017642E-2</v>
      </c>
      <c r="AE90" s="620">
        <v>0.14012313740352317</v>
      </c>
      <c r="AF90" s="620">
        <v>0.16014072846116933</v>
      </c>
      <c r="AG90" s="621" t="s">
        <v>113</v>
      </c>
    </row>
    <row r="91" spans="1:33" ht="16.5" hidden="1" customHeight="1">
      <c r="A91" s="544"/>
      <c r="AA91" s="619" t="s">
        <v>53</v>
      </c>
      <c r="AB91" s="620">
        <v>1.138475443544619E-2</v>
      </c>
      <c r="AC91" s="620">
        <v>1.4230943044307736E-2</v>
      </c>
      <c r="AD91" s="620">
        <v>1.7077131653169285E-2</v>
      </c>
      <c r="AE91" s="620">
        <v>1.9923320262030829E-2</v>
      </c>
      <c r="AF91" s="620">
        <v>2.276950887089238E-2</v>
      </c>
      <c r="AG91" s="621" t="s">
        <v>113</v>
      </c>
    </row>
    <row r="92" spans="1:33" ht="16.5" hidden="1" customHeight="1">
      <c r="A92" s="544"/>
      <c r="AA92" s="619" t="s">
        <v>54</v>
      </c>
      <c r="AB92" s="620">
        <v>5.1766168756151212E-2</v>
      </c>
      <c r="AC92" s="620">
        <v>6.3233838338349224E-2</v>
      </c>
      <c r="AD92" s="620">
        <v>8.7489025596783121E-2</v>
      </c>
      <c r="AE92" s="620">
        <v>0.1165445654608588</v>
      </c>
      <c r="AF92" s="620">
        <v>0.13319378909812432</v>
      </c>
      <c r="AG92" s="621" t="s">
        <v>150</v>
      </c>
    </row>
    <row r="93" spans="1:33" ht="16.5" hidden="1" customHeight="1">
      <c r="A93" s="544"/>
      <c r="AA93" s="619" t="s">
        <v>55</v>
      </c>
      <c r="AB93" s="620">
        <v>0.18032959999999998</v>
      </c>
      <c r="AC93" s="620">
        <v>0.225412</v>
      </c>
      <c r="AD93" s="620">
        <v>0.27049440000000002</v>
      </c>
      <c r="AE93" s="620">
        <v>0.50376480000000001</v>
      </c>
      <c r="AF93" s="620">
        <v>0.5757312</v>
      </c>
      <c r="AG93" s="621" t="s">
        <v>150</v>
      </c>
    </row>
    <row r="94" spans="1:33" ht="16.5" hidden="1" customHeight="1">
      <c r="A94" s="544"/>
      <c r="AA94" s="977" t="s">
        <v>657</v>
      </c>
      <c r="AB94" s="978"/>
      <c r="AC94" s="978"/>
      <c r="AD94" s="978"/>
      <c r="AE94" s="978"/>
      <c r="AF94" s="978"/>
      <c r="AG94" s="979"/>
    </row>
    <row r="95" spans="1:33" ht="16.5" hidden="1" customHeight="1">
      <c r="A95" s="544"/>
      <c r="AA95" s="619" t="s">
        <v>3</v>
      </c>
      <c r="AB95" s="623">
        <v>3.0548862620709202E-2</v>
      </c>
      <c r="AC95" s="623">
        <v>3.8186078275886506E-2</v>
      </c>
      <c r="AD95" s="623">
        <v>4.582329393106381E-2</v>
      </c>
      <c r="AE95" s="623">
        <v>5.3460509586241108E-2</v>
      </c>
      <c r="AF95" s="623">
        <v>6.1097725241418405E-2</v>
      </c>
      <c r="AG95" s="621" t="s">
        <v>150</v>
      </c>
    </row>
    <row r="96" spans="1:33" ht="16.5" hidden="1" customHeight="1">
      <c r="A96" s="544"/>
      <c r="AA96" s="619" t="s">
        <v>4</v>
      </c>
      <c r="AB96" s="623">
        <v>3.0548862620709202E-2</v>
      </c>
      <c r="AC96" s="623">
        <v>3.8186078275886506E-2</v>
      </c>
      <c r="AD96" s="623">
        <v>4.582329393106381E-2</v>
      </c>
      <c r="AE96" s="623">
        <v>5.3460509586241108E-2</v>
      </c>
      <c r="AF96" s="623">
        <v>6.1097725241418405E-2</v>
      </c>
      <c r="AG96" s="621" t="s">
        <v>113</v>
      </c>
    </row>
    <row r="97" spans="1:33" ht="16.5" hidden="1" customHeight="1">
      <c r="A97" s="544"/>
      <c r="AA97" s="977" t="s">
        <v>658</v>
      </c>
      <c r="AB97" s="978"/>
      <c r="AC97" s="978"/>
      <c r="AD97" s="978"/>
      <c r="AE97" s="978"/>
      <c r="AF97" s="978"/>
      <c r="AG97" s="979"/>
    </row>
    <row r="98" spans="1:33" ht="16.5" hidden="1" customHeight="1">
      <c r="A98" s="544"/>
      <c r="AA98" s="624" t="s">
        <v>5</v>
      </c>
      <c r="AB98" s="623">
        <v>5.401179981986455E-2</v>
      </c>
      <c r="AC98" s="623">
        <v>0.10330099477483069</v>
      </c>
      <c r="AD98" s="623">
        <v>0.16391820972979684</v>
      </c>
      <c r="AE98" s="623">
        <v>0.23689326468476296</v>
      </c>
      <c r="AF98" s="623">
        <v>0.31810687963972906</v>
      </c>
    </row>
    <row r="99" spans="1:33" ht="16.5" hidden="1" customHeight="1">
      <c r="A99" s="544"/>
    </row>
    <row r="100" spans="1:33" ht="16.5" hidden="1" customHeight="1">
      <c r="A100" s="544"/>
      <c r="AA100" s="625" t="s">
        <v>662</v>
      </c>
      <c r="AC100" s="626" t="s">
        <v>668</v>
      </c>
      <c r="AD100" s="626" t="s">
        <v>669</v>
      </c>
    </row>
    <row r="101" spans="1:33" ht="16.5" hidden="1" customHeight="1">
      <c r="A101" s="544"/>
      <c r="AA101" s="627" t="s">
        <v>663</v>
      </c>
      <c r="AC101" s="628" t="s">
        <v>3</v>
      </c>
      <c r="AD101" s="629" t="s">
        <v>4</v>
      </c>
    </row>
    <row r="102" spans="1:33" ht="16.5" hidden="1" customHeight="1">
      <c r="A102" s="544"/>
      <c r="AA102" s="627" t="s">
        <v>664</v>
      </c>
      <c r="AC102" s="630" t="s">
        <v>1</v>
      </c>
      <c r="AD102" s="629" t="s">
        <v>8</v>
      </c>
    </row>
    <row r="103" spans="1:33" ht="16.5" hidden="1" customHeight="1">
      <c r="A103" s="544"/>
      <c r="AA103" s="627" t="s">
        <v>665</v>
      </c>
      <c r="AC103" s="976" t="s">
        <v>77</v>
      </c>
      <c r="AD103" s="629" t="s">
        <v>31</v>
      </c>
    </row>
    <row r="104" spans="1:33" ht="16.5" hidden="1" customHeight="1">
      <c r="A104" s="544"/>
      <c r="AA104" s="627" t="s">
        <v>666</v>
      </c>
      <c r="AC104" s="976"/>
      <c r="AD104" s="629" t="s">
        <v>10</v>
      </c>
    </row>
    <row r="105" spans="1:33" ht="16.5" hidden="1" customHeight="1">
      <c r="A105" s="544"/>
      <c r="AA105" s="625" t="s">
        <v>667</v>
      </c>
      <c r="AC105" s="980" t="s">
        <v>670</v>
      </c>
      <c r="AD105" s="629" t="s">
        <v>51</v>
      </c>
    </row>
    <row r="106" spans="1:33" ht="16.5" hidden="1" customHeight="1">
      <c r="A106" s="544"/>
      <c r="AC106" s="980"/>
      <c r="AD106" s="629" t="s">
        <v>16</v>
      </c>
    </row>
    <row r="107" spans="1:33" ht="16.5" hidden="1" customHeight="1">
      <c r="A107" s="544"/>
      <c r="AC107" s="980"/>
      <c r="AD107" s="629" t="s">
        <v>17</v>
      </c>
    </row>
    <row r="108" spans="1:33" ht="16.5" hidden="1" customHeight="1">
      <c r="A108" s="544"/>
      <c r="AC108" s="980"/>
      <c r="AD108" s="629" t="s">
        <v>18</v>
      </c>
    </row>
    <row r="109" spans="1:33" ht="16.5" hidden="1" customHeight="1">
      <c r="A109" s="544"/>
      <c r="AC109" s="976" t="s">
        <v>15</v>
      </c>
      <c r="AD109" s="629" t="s">
        <v>24</v>
      </c>
    </row>
    <row r="110" spans="1:33" ht="18" hidden="1" customHeight="1">
      <c r="A110" s="544"/>
      <c r="AC110" s="976"/>
      <c r="AD110" s="629" t="s">
        <v>25</v>
      </c>
    </row>
    <row r="111" spans="1:33" ht="18" hidden="1" customHeight="1">
      <c r="A111" s="544"/>
      <c r="AC111" s="976"/>
      <c r="AD111" s="629" t="s">
        <v>26</v>
      </c>
    </row>
    <row r="112" spans="1:33" ht="18" hidden="1" customHeight="1">
      <c r="A112" s="544"/>
      <c r="AC112" s="976"/>
      <c r="AD112" s="629" t="s">
        <v>27</v>
      </c>
    </row>
    <row r="113" spans="1:30" ht="18" hidden="1" customHeight="1">
      <c r="A113" s="544"/>
      <c r="AC113" s="976"/>
      <c r="AD113" s="629" t="s">
        <v>28</v>
      </c>
    </row>
    <row r="114" spans="1:30" ht="18" hidden="1" customHeight="1">
      <c r="A114" s="544"/>
      <c r="AC114" s="976"/>
      <c r="AD114" s="629" t="s">
        <v>6</v>
      </c>
    </row>
    <row r="115" spans="1:30" ht="18" hidden="1" customHeight="1">
      <c r="A115" s="544"/>
      <c r="AC115" s="976"/>
      <c r="AD115" s="629" t="s">
        <v>37</v>
      </c>
    </row>
    <row r="116" spans="1:30" ht="18" hidden="1" customHeight="1">
      <c r="A116" s="544"/>
      <c r="AC116" s="976"/>
      <c r="AD116" s="629" t="s">
        <v>48</v>
      </c>
    </row>
    <row r="117" spans="1:30" ht="18" hidden="1" customHeight="1">
      <c r="A117" s="544"/>
      <c r="AC117" s="976"/>
      <c r="AD117" s="629" t="s">
        <v>13</v>
      </c>
    </row>
    <row r="118" spans="1:30" ht="18" hidden="1" customHeight="1">
      <c r="A118" s="544"/>
      <c r="AC118" s="628" t="s">
        <v>78</v>
      </c>
      <c r="AD118" s="629" t="s">
        <v>30</v>
      </c>
    </row>
    <row r="119" spans="1:30" ht="18" hidden="1" customHeight="1">
      <c r="A119" s="544"/>
      <c r="AC119" s="628" t="s">
        <v>65</v>
      </c>
      <c r="AD119" s="629" t="s">
        <v>38</v>
      </c>
    </row>
    <row r="120" spans="1:30" ht="18" hidden="1" customHeight="1">
      <c r="A120" s="544"/>
      <c r="AC120" s="631" t="s">
        <v>40</v>
      </c>
      <c r="AD120" s="629" t="s">
        <v>26</v>
      </c>
    </row>
    <row r="121" spans="1:30" ht="18" hidden="1" customHeight="1">
      <c r="A121" s="544"/>
      <c r="AC121" s="632"/>
      <c r="AD121" s="629" t="s">
        <v>41</v>
      </c>
    </row>
    <row r="122" spans="1:30" ht="18" hidden="1" customHeight="1">
      <c r="A122" s="544"/>
      <c r="AC122" s="633" t="s">
        <v>79</v>
      </c>
      <c r="AD122" s="629" t="s">
        <v>52</v>
      </c>
    </row>
    <row r="123" spans="1:30" ht="18" hidden="1" customHeight="1">
      <c r="A123" s="544"/>
      <c r="AC123" s="633"/>
      <c r="AD123" s="628" t="s">
        <v>53</v>
      </c>
    </row>
    <row r="124" spans="1:30" ht="18" hidden="1" customHeight="1">
      <c r="A124" s="544"/>
      <c r="AC124" s="634" t="s">
        <v>9</v>
      </c>
      <c r="AD124" s="628" t="s">
        <v>85</v>
      </c>
    </row>
    <row r="125" spans="1:30" ht="18" hidden="1" customHeight="1">
      <c r="A125" s="544"/>
      <c r="AC125" s="630" t="s">
        <v>39</v>
      </c>
      <c r="AD125" s="629" t="s">
        <v>11</v>
      </c>
    </row>
    <row r="126" spans="1:30" ht="18" hidden="1" customHeight="1">
      <c r="A126" s="544"/>
      <c r="AC126" s="411"/>
      <c r="AD126" s="411"/>
    </row>
    <row r="127" spans="1:30" ht="18" hidden="1" customHeight="1">
      <c r="A127" s="544"/>
      <c r="AC127" s="411" t="s">
        <v>671</v>
      </c>
      <c r="AD127" s="411"/>
    </row>
    <row r="128" spans="1:30" ht="18" hidden="1" customHeight="1">
      <c r="A128" s="544"/>
      <c r="AC128" s="411" t="s">
        <v>672</v>
      </c>
      <c r="AD128" s="411"/>
    </row>
    <row r="129" spans="1:30" ht="18" hidden="1" customHeight="1">
      <c r="A129" s="544"/>
      <c r="AC129" s="411" t="s">
        <v>673</v>
      </c>
      <c r="AD129" s="411"/>
    </row>
    <row r="130" spans="1:30" ht="18" hidden="1" customHeight="1">
      <c r="A130" s="544"/>
      <c r="AC130" s="635" t="s">
        <v>750</v>
      </c>
    </row>
    <row r="131" spans="1:30" ht="18" hidden="1" customHeight="1">
      <c r="A131" s="544"/>
    </row>
    <row r="132" spans="1:30" ht="18" hidden="1" customHeight="1">
      <c r="A132" s="544"/>
    </row>
    <row r="133" spans="1:30" ht="18" hidden="1" customHeight="1">
      <c r="A133" s="544"/>
    </row>
    <row r="134" spans="1:30" ht="18" hidden="1" customHeight="1">
      <c r="A134" s="544"/>
    </row>
    <row r="135" spans="1:30" ht="18" hidden="1" customHeight="1">
      <c r="A135" s="544"/>
    </row>
    <row r="136" spans="1:30" ht="18" hidden="1" customHeight="1">
      <c r="A136" s="544"/>
    </row>
    <row r="137" spans="1:30" ht="18" hidden="1" customHeight="1">
      <c r="A137" s="544"/>
    </row>
    <row r="138" spans="1:30" ht="18" hidden="1" customHeight="1">
      <c r="A138" s="544"/>
    </row>
    <row r="139" spans="1:30" ht="18" hidden="1" customHeight="1">
      <c r="A139" s="544"/>
    </row>
    <row r="140" spans="1:30" ht="18" hidden="1" customHeight="1">
      <c r="A140" s="544"/>
    </row>
    <row r="141" spans="1:30" ht="18" hidden="1" customHeight="1">
      <c r="A141" s="544"/>
    </row>
    <row r="142" spans="1:30" ht="18" hidden="1" customHeight="1">
      <c r="A142" s="544"/>
    </row>
    <row r="143" spans="1:30" ht="18" hidden="1" customHeight="1">
      <c r="A143" s="544"/>
    </row>
    <row r="144" spans="1:30" ht="18" hidden="1" customHeight="1">
      <c r="A144" s="544"/>
    </row>
    <row r="145" spans="1:1" ht="18" hidden="1" customHeight="1">
      <c r="A145" s="544"/>
    </row>
    <row r="146" spans="1:1" ht="18" hidden="1" customHeight="1">
      <c r="A146" s="544"/>
    </row>
    <row r="147" spans="1:1" ht="18" hidden="1" customHeight="1">
      <c r="A147" s="544"/>
    </row>
    <row r="148" spans="1:1" ht="18" hidden="1" customHeight="1">
      <c r="A148" s="544"/>
    </row>
    <row r="149" spans="1:1" ht="18" hidden="1" customHeight="1">
      <c r="A149" s="544"/>
    </row>
    <row r="150" spans="1:1" ht="18" hidden="1" customHeight="1">
      <c r="A150" s="544"/>
    </row>
    <row r="151" spans="1:1" ht="18" hidden="1" customHeight="1">
      <c r="A151" s="544"/>
    </row>
    <row r="152" spans="1:1" ht="18" hidden="1" customHeight="1">
      <c r="A152" s="544"/>
    </row>
    <row r="153" spans="1:1" ht="18" hidden="1" customHeight="1">
      <c r="A153" s="544"/>
    </row>
    <row r="154" spans="1:1" ht="18" hidden="1" customHeight="1">
      <c r="A154" s="544"/>
    </row>
    <row r="155" spans="1:1" ht="18" hidden="1" customHeight="1">
      <c r="A155" s="544"/>
    </row>
    <row r="156" spans="1:1" ht="18" hidden="1" customHeight="1">
      <c r="A156" s="544"/>
    </row>
    <row r="157" spans="1:1" ht="18" hidden="1" customHeight="1">
      <c r="A157" s="544"/>
    </row>
    <row r="158" spans="1:1" ht="18" hidden="1" customHeight="1">
      <c r="A158" s="544"/>
    </row>
    <row r="159" spans="1:1" ht="18" hidden="1" customHeight="1">
      <c r="A159" s="544"/>
    </row>
    <row r="160" spans="1:1" ht="18" hidden="1" customHeight="1">
      <c r="A160" s="544"/>
    </row>
    <row r="161" spans="1:1" ht="18" hidden="1" customHeight="1">
      <c r="A161" s="544"/>
    </row>
    <row r="162" spans="1:1" ht="18" hidden="1" customHeight="1">
      <c r="A162" s="544"/>
    </row>
    <row r="163" spans="1:1" ht="18" hidden="1" customHeight="1">
      <c r="A163" s="544"/>
    </row>
    <row r="164" spans="1:1" ht="18" hidden="1" customHeight="1">
      <c r="A164" s="544"/>
    </row>
    <row r="165" spans="1:1" ht="18" hidden="1" customHeight="1">
      <c r="A165" s="544"/>
    </row>
    <row r="166" spans="1:1" ht="18" hidden="1" customHeight="1">
      <c r="A166" s="544"/>
    </row>
    <row r="167" spans="1:1" ht="18" hidden="1" customHeight="1">
      <c r="A167" s="544"/>
    </row>
    <row r="168" spans="1:1" ht="18" hidden="1" customHeight="1">
      <c r="A168" s="544"/>
    </row>
    <row r="169" spans="1:1" ht="18" hidden="1" customHeight="1">
      <c r="A169" s="544"/>
    </row>
    <row r="170" spans="1:1" ht="18" hidden="1" customHeight="1">
      <c r="A170" s="544"/>
    </row>
    <row r="171" spans="1:1" ht="18" hidden="1" customHeight="1">
      <c r="A171" s="544"/>
    </row>
    <row r="172" spans="1:1" ht="18" hidden="1" customHeight="1">
      <c r="A172" s="544"/>
    </row>
    <row r="173" spans="1:1" ht="18" hidden="1" customHeight="1">
      <c r="A173" s="544"/>
    </row>
    <row r="174" spans="1:1" ht="18" hidden="1" customHeight="1">
      <c r="A174" s="544"/>
    </row>
    <row r="175" spans="1:1" ht="18" hidden="1" customHeight="1">
      <c r="A175" s="544"/>
    </row>
    <row r="176" spans="1:1" ht="18" hidden="1" customHeight="1">
      <c r="A176" s="544"/>
    </row>
    <row r="177" spans="1:1" ht="18" hidden="1" customHeight="1">
      <c r="A177" s="544"/>
    </row>
    <row r="178" spans="1:1" ht="18" hidden="1" customHeight="1">
      <c r="A178" s="544"/>
    </row>
    <row r="179" spans="1:1" ht="18" hidden="1" customHeight="1">
      <c r="A179" s="544"/>
    </row>
    <row r="180" spans="1:1" ht="18" hidden="1" customHeight="1">
      <c r="A180" s="544"/>
    </row>
    <row r="181" spans="1:1" ht="18" hidden="1" customHeight="1">
      <c r="A181" s="544"/>
    </row>
    <row r="182" spans="1:1" ht="18" hidden="1" customHeight="1">
      <c r="A182" s="544"/>
    </row>
    <row r="183" spans="1:1" ht="18" hidden="1" customHeight="1">
      <c r="A183" s="544"/>
    </row>
    <row r="184" spans="1:1" ht="18" hidden="1" customHeight="1">
      <c r="A184" s="544"/>
    </row>
    <row r="185" spans="1:1" ht="18" hidden="1" customHeight="1">
      <c r="A185" s="544"/>
    </row>
    <row r="186" spans="1:1" ht="18" hidden="1" customHeight="1">
      <c r="A186" s="544"/>
    </row>
    <row r="187" spans="1:1" ht="18" hidden="1" customHeight="1">
      <c r="A187" s="544"/>
    </row>
    <row r="188" spans="1:1" ht="18" hidden="1" customHeight="1">
      <c r="A188" s="544"/>
    </row>
    <row r="189" spans="1:1" ht="18" hidden="1" customHeight="1">
      <c r="A189" s="544"/>
    </row>
    <row r="190" spans="1:1" ht="18" hidden="1" customHeight="1">
      <c r="A190" s="544"/>
    </row>
    <row r="191" spans="1:1" ht="18" hidden="1" customHeight="1">
      <c r="A191" s="544"/>
    </row>
    <row r="192" spans="1:1" ht="18" hidden="1" customHeight="1">
      <c r="A192" s="544"/>
    </row>
    <row r="193" spans="1:1" ht="18" hidden="1" customHeight="1">
      <c r="A193" s="544"/>
    </row>
    <row r="194" spans="1:1" ht="18" hidden="1" customHeight="1">
      <c r="A194" s="544"/>
    </row>
    <row r="195" spans="1:1" ht="18" hidden="1" customHeight="1">
      <c r="A195" s="544"/>
    </row>
    <row r="196" spans="1:1" ht="18" hidden="1" customHeight="1">
      <c r="A196" s="544"/>
    </row>
    <row r="197" spans="1:1" ht="18" hidden="1" customHeight="1">
      <c r="A197" s="544"/>
    </row>
    <row r="198" spans="1:1" ht="18" hidden="1" customHeight="1">
      <c r="A198" s="544"/>
    </row>
    <row r="199" spans="1:1" ht="18" hidden="1" customHeight="1">
      <c r="A199" s="544"/>
    </row>
    <row r="200" spans="1:1" ht="18" hidden="1" customHeight="1">
      <c r="A200" s="544"/>
    </row>
    <row r="201" spans="1:1" ht="18" hidden="1" customHeight="1">
      <c r="A201" s="544"/>
    </row>
    <row r="202" spans="1:1" ht="18" hidden="1" customHeight="1">
      <c r="A202" s="544"/>
    </row>
    <row r="203" spans="1:1" ht="18" hidden="1" customHeight="1">
      <c r="A203" s="544"/>
    </row>
    <row r="204" spans="1:1" ht="18" hidden="1" customHeight="1">
      <c r="A204" s="544"/>
    </row>
    <row r="205" spans="1:1" ht="18" hidden="1" customHeight="1">
      <c r="A205" s="544"/>
    </row>
    <row r="206" spans="1:1" ht="18" hidden="1" customHeight="1">
      <c r="A206" s="544"/>
    </row>
    <row r="207" spans="1:1" ht="18" hidden="1" customHeight="1">
      <c r="A207" s="544"/>
    </row>
    <row r="208" spans="1:1" ht="18" hidden="1" customHeight="1">
      <c r="A208" s="544"/>
    </row>
    <row r="209" spans="1:1" ht="18" hidden="1" customHeight="1">
      <c r="A209" s="544"/>
    </row>
    <row r="210" spans="1:1" ht="18" hidden="1" customHeight="1">
      <c r="A210" s="544"/>
    </row>
    <row r="211" spans="1:1" ht="18" hidden="1" customHeight="1">
      <c r="A211" s="544"/>
    </row>
    <row r="212" spans="1:1" ht="18" hidden="1" customHeight="1">
      <c r="A212" s="544"/>
    </row>
    <row r="213" spans="1:1" ht="18" hidden="1" customHeight="1">
      <c r="A213" s="544"/>
    </row>
    <row r="214" spans="1:1" ht="18" hidden="1" customHeight="1">
      <c r="A214" s="544"/>
    </row>
    <row r="215" spans="1:1" ht="18" hidden="1" customHeight="1">
      <c r="A215" s="544"/>
    </row>
    <row r="216" spans="1:1" ht="18" hidden="1" customHeight="1">
      <c r="A216" s="544"/>
    </row>
    <row r="217" spans="1:1" ht="18" hidden="1" customHeight="1">
      <c r="A217" s="544"/>
    </row>
    <row r="218" spans="1:1" ht="18" hidden="1" customHeight="1">
      <c r="A218" s="544"/>
    </row>
    <row r="219" spans="1:1" ht="18" hidden="1" customHeight="1">
      <c r="A219" s="544"/>
    </row>
    <row r="220" spans="1:1" ht="18" hidden="1" customHeight="1">
      <c r="A220" s="544"/>
    </row>
    <row r="221" spans="1:1" ht="18" hidden="1" customHeight="1">
      <c r="A221" s="544"/>
    </row>
    <row r="222" spans="1:1" ht="18" hidden="1" customHeight="1">
      <c r="A222" s="544"/>
    </row>
    <row r="223" spans="1:1" ht="18" hidden="1" customHeight="1">
      <c r="A223" s="544"/>
    </row>
    <row r="224" spans="1:1" ht="18" hidden="1" customHeight="1">
      <c r="A224" s="544"/>
    </row>
    <row r="225" spans="1:1" ht="18" hidden="1" customHeight="1">
      <c r="A225" s="544"/>
    </row>
    <row r="226" spans="1:1" ht="18" hidden="1" customHeight="1">
      <c r="A226" s="544"/>
    </row>
    <row r="227" spans="1:1" ht="18" hidden="1" customHeight="1">
      <c r="A227" s="544"/>
    </row>
    <row r="228" spans="1:1" ht="18" hidden="1" customHeight="1">
      <c r="A228" s="544"/>
    </row>
    <row r="229" spans="1:1" ht="18" hidden="1" customHeight="1">
      <c r="A229" s="544"/>
    </row>
    <row r="230" spans="1:1" ht="18" hidden="1" customHeight="1">
      <c r="A230" s="544"/>
    </row>
    <row r="231" spans="1:1" ht="18" hidden="1" customHeight="1">
      <c r="A231" s="544"/>
    </row>
    <row r="232" spans="1:1" ht="18" hidden="1" customHeight="1">
      <c r="A232" s="544"/>
    </row>
    <row r="233" spans="1:1" ht="18" hidden="1" customHeight="1">
      <c r="A233" s="544"/>
    </row>
    <row r="234" spans="1:1" ht="18" hidden="1" customHeight="1">
      <c r="A234" s="544"/>
    </row>
    <row r="235" spans="1:1" ht="18" hidden="1" customHeight="1">
      <c r="A235" s="544"/>
    </row>
    <row r="236" spans="1:1" ht="18" hidden="1" customHeight="1">
      <c r="A236" s="544"/>
    </row>
    <row r="237" spans="1:1" ht="18" hidden="1" customHeight="1">
      <c r="A237" s="544"/>
    </row>
    <row r="238" spans="1:1" ht="18" hidden="1" customHeight="1">
      <c r="A238" s="544"/>
    </row>
    <row r="239" spans="1:1" ht="18" hidden="1" customHeight="1">
      <c r="A239" s="544"/>
    </row>
    <row r="240" spans="1:1" ht="18" hidden="1" customHeight="1">
      <c r="A240" s="544"/>
    </row>
    <row r="241" spans="1:1" ht="18" hidden="1" customHeight="1">
      <c r="A241" s="544"/>
    </row>
    <row r="242" spans="1:1" ht="18" hidden="1" customHeight="1">
      <c r="A242" s="544"/>
    </row>
    <row r="243" spans="1:1" ht="18" hidden="1" customHeight="1">
      <c r="A243" s="544"/>
    </row>
    <row r="244" spans="1:1" ht="18" hidden="1" customHeight="1">
      <c r="A244" s="544"/>
    </row>
    <row r="245" spans="1:1" ht="18" hidden="1" customHeight="1">
      <c r="A245" s="544"/>
    </row>
    <row r="246" spans="1:1" ht="18" hidden="1" customHeight="1">
      <c r="A246" s="544"/>
    </row>
    <row r="247" spans="1:1" ht="18" hidden="1" customHeight="1">
      <c r="A247" s="544"/>
    </row>
    <row r="248" spans="1:1" ht="18" hidden="1" customHeight="1">
      <c r="A248" s="544"/>
    </row>
    <row r="249" spans="1:1" ht="18" hidden="1" customHeight="1">
      <c r="A249" s="544"/>
    </row>
    <row r="250" spans="1:1" ht="18" hidden="1" customHeight="1">
      <c r="A250" s="544"/>
    </row>
    <row r="251" spans="1:1" ht="18" hidden="1" customHeight="1">
      <c r="A251" s="544"/>
    </row>
    <row r="252" spans="1:1" ht="18" hidden="1" customHeight="1">
      <c r="A252" s="544"/>
    </row>
    <row r="253" spans="1:1" ht="18" hidden="1" customHeight="1">
      <c r="A253" s="544"/>
    </row>
    <row r="254" spans="1:1" ht="18" hidden="1" customHeight="1">
      <c r="A254" s="544"/>
    </row>
    <row r="255" spans="1:1" ht="18" hidden="1" customHeight="1">
      <c r="A255" s="544"/>
    </row>
    <row r="256" spans="1:1" ht="18" hidden="1" customHeight="1">
      <c r="A256" s="544"/>
    </row>
    <row r="257" spans="1:1" ht="18" hidden="1" customHeight="1">
      <c r="A257" s="544"/>
    </row>
    <row r="258" spans="1:1" ht="18" hidden="1" customHeight="1">
      <c r="A258" s="544"/>
    </row>
    <row r="259" spans="1:1" ht="18" hidden="1" customHeight="1">
      <c r="A259" s="544"/>
    </row>
    <row r="260" spans="1:1" ht="18" hidden="1" customHeight="1">
      <c r="A260" s="544"/>
    </row>
    <row r="261" spans="1:1" ht="18" hidden="1" customHeight="1">
      <c r="A261" s="544"/>
    </row>
    <row r="262" spans="1:1" ht="18" hidden="1" customHeight="1">
      <c r="A262" s="544"/>
    </row>
    <row r="263" spans="1:1" ht="18" hidden="1" customHeight="1">
      <c r="A263" s="544"/>
    </row>
    <row r="264" spans="1:1" ht="18" hidden="1" customHeight="1">
      <c r="A264" s="544"/>
    </row>
    <row r="265" spans="1:1" ht="18" hidden="1" customHeight="1">
      <c r="A265" s="544"/>
    </row>
    <row r="266" spans="1:1" ht="18" hidden="1" customHeight="1">
      <c r="A266" s="544"/>
    </row>
    <row r="267" spans="1:1" ht="18" hidden="1" customHeight="1">
      <c r="A267" s="544"/>
    </row>
    <row r="268" spans="1:1" ht="18" hidden="1" customHeight="1">
      <c r="A268" s="544"/>
    </row>
    <row r="269" spans="1:1" ht="18" hidden="1" customHeight="1">
      <c r="A269" s="544"/>
    </row>
    <row r="270" spans="1:1" ht="18" hidden="1" customHeight="1">
      <c r="A270" s="544"/>
    </row>
    <row r="271" spans="1:1" ht="18" hidden="1" customHeight="1">
      <c r="A271" s="544"/>
    </row>
    <row r="272" spans="1:1" ht="18" hidden="1" customHeight="1">
      <c r="A272" s="544"/>
    </row>
    <row r="273" spans="1:1" ht="18" hidden="1" customHeight="1">
      <c r="A273" s="544"/>
    </row>
    <row r="274" spans="1:1" ht="18" hidden="1" customHeight="1">
      <c r="A274" s="544"/>
    </row>
    <row r="275" spans="1:1" ht="18" hidden="1" customHeight="1">
      <c r="A275" s="544"/>
    </row>
    <row r="276" spans="1:1" ht="18" hidden="1" customHeight="1">
      <c r="A276" s="544"/>
    </row>
    <row r="277" spans="1:1" ht="18" hidden="1" customHeight="1">
      <c r="A277" s="544"/>
    </row>
    <row r="278" spans="1:1" ht="18" hidden="1" customHeight="1">
      <c r="A278" s="544"/>
    </row>
    <row r="279" spans="1:1" ht="18" hidden="1" customHeight="1">
      <c r="A279" s="544"/>
    </row>
    <row r="280" spans="1:1" ht="18" hidden="1" customHeight="1">
      <c r="A280" s="544"/>
    </row>
    <row r="281" spans="1:1" ht="18" hidden="1" customHeight="1">
      <c r="A281" s="544"/>
    </row>
    <row r="282" spans="1:1" ht="18" hidden="1" customHeight="1">
      <c r="A282" s="544"/>
    </row>
    <row r="283" spans="1:1" ht="18" hidden="1" customHeight="1">
      <c r="A283" s="544"/>
    </row>
    <row r="284" spans="1:1" ht="18" hidden="1" customHeight="1">
      <c r="A284" s="544"/>
    </row>
    <row r="285" spans="1:1" ht="18" hidden="1" customHeight="1">
      <c r="A285" s="544"/>
    </row>
    <row r="286" spans="1:1" ht="18" hidden="1" customHeight="1">
      <c r="A286" s="544"/>
    </row>
    <row r="287" spans="1:1" ht="18" hidden="1" customHeight="1">
      <c r="A287" s="544"/>
    </row>
    <row r="288" spans="1:1" ht="18" hidden="1" customHeight="1">
      <c r="A288" s="544"/>
    </row>
    <row r="289" spans="1:1" ht="18" hidden="1" customHeight="1">
      <c r="A289" s="544"/>
    </row>
    <row r="290" spans="1:1" ht="18" hidden="1" customHeight="1">
      <c r="A290" s="544"/>
    </row>
    <row r="291" spans="1:1" ht="18" hidden="1" customHeight="1">
      <c r="A291" s="544"/>
    </row>
    <row r="292" spans="1:1" ht="18" hidden="1" customHeight="1">
      <c r="A292" s="544"/>
    </row>
    <row r="293" spans="1:1" ht="18" hidden="1" customHeight="1">
      <c r="A293" s="544"/>
    </row>
    <row r="294" spans="1:1" ht="18" hidden="1" customHeight="1">
      <c r="A294" s="544"/>
    </row>
    <row r="295" spans="1:1" ht="18" hidden="1" customHeight="1">
      <c r="A295" s="544"/>
    </row>
    <row r="296" spans="1:1" ht="18" hidden="1" customHeight="1">
      <c r="A296" s="544"/>
    </row>
    <row r="297" spans="1:1" ht="18" hidden="1" customHeight="1">
      <c r="A297" s="544"/>
    </row>
    <row r="298" spans="1:1" ht="18" hidden="1" customHeight="1">
      <c r="A298" s="544"/>
    </row>
    <row r="299" spans="1:1" ht="18" hidden="1" customHeight="1">
      <c r="A299" s="544"/>
    </row>
    <row r="300" spans="1:1" ht="18" hidden="1" customHeight="1">
      <c r="A300" s="544"/>
    </row>
    <row r="301" spans="1:1" ht="18" hidden="1" customHeight="1">
      <c r="A301" s="544"/>
    </row>
    <row r="302" spans="1:1" ht="18" hidden="1" customHeight="1">
      <c r="A302" s="544"/>
    </row>
    <row r="303" spans="1:1" ht="18" hidden="1" customHeight="1">
      <c r="A303" s="544"/>
    </row>
    <row r="304" spans="1:1" ht="18" hidden="1" customHeight="1">
      <c r="A304" s="544"/>
    </row>
    <row r="305" spans="1:1" ht="18" hidden="1" customHeight="1">
      <c r="A305" s="544"/>
    </row>
    <row r="306" spans="1:1" ht="18" hidden="1" customHeight="1">
      <c r="A306" s="544"/>
    </row>
    <row r="307" spans="1:1" ht="18" hidden="1" customHeight="1">
      <c r="A307" s="544"/>
    </row>
    <row r="308" spans="1:1" ht="18" hidden="1" customHeight="1">
      <c r="A308" s="544"/>
    </row>
    <row r="309" spans="1:1" ht="18" hidden="1" customHeight="1">
      <c r="A309" s="544"/>
    </row>
    <row r="310" spans="1:1" ht="18" hidden="1" customHeight="1">
      <c r="A310" s="544"/>
    </row>
    <row r="311" spans="1:1" ht="18" hidden="1" customHeight="1">
      <c r="A311" s="544"/>
    </row>
    <row r="312" spans="1:1" ht="18" hidden="1" customHeight="1">
      <c r="A312" s="544"/>
    </row>
    <row r="313" spans="1:1" ht="18" hidden="1" customHeight="1">
      <c r="A313" s="544"/>
    </row>
    <row r="314" spans="1:1" ht="18" hidden="1" customHeight="1">
      <c r="A314" s="544"/>
    </row>
    <row r="315" spans="1:1" ht="18" hidden="1" customHeight="1">
      <c r="A315" s="544"/>
    </row>
    <row r="316" spans="1:1" ht="18" hidden="1" customHeight="1">
      <c r="A316" s="544"/>
    </row>
    <row r="317" spans="1:1" ht="18" hidden="1" customHeight="1">
      <c r="A317" s="544"/>
    </row>
    <row r="318" spans="1:1" ht="18" hidden="1" customHeight="1">
      <c r="A318" s="544"/>
    </row>
    <row r="319" spans="1:1" ht="18" hidden="1" customHeight="1">
      <c r="A319" s="544"/>
    </row>
    <row r="320" spans="1:1" ht="18" hidden="1" customHeight="1">
      <c r="A320" s="544"/>
    </row>
    <row r="321" spans="1:1" ht="18" hidden="1" customHeight="1">
      <c r="A321" s="544"/>
    </row>
    <row r="322" spans="1:1" ht="18" hidden="1" customHeight="1">
      <c r="A322" s="544"/>
    </row>
    <row r="323" spans="1:1" ht="18" hidden="1" customHeight="1">
      <c r="A323" s="544"/>
    </row>
    <row r="324" spans="1:1" ht="18" hidden="1" customHeight="1">
      <c r="A324" s="544"/>
    </row>
    <row r="325" spans="1:1" ht="18" hidden="1" customHeight="1">
      <c r="A325" s="544"/>
    </row>
    <row r="326" spans="1:1" ht="18" hidden="1" customHeight="1">
      <c r="A326" s="544"/>
    </row>
    <row r="327" spans="1:1" ht="18" hidden="1" customHeight="1">
      <c r="A327" s="544"/>
    </row>
    <row r="328" spans="1:1" ht="18" hidden="1" customHeight="1">
      <c r="A328" s="544"/>
    </row>
    <row r="329" spans="1:1" ht="18" hidden="1" customHeight="1">
      <c r="A329" s="544"/>
    </row>
    <row r="330" spans="1:1" ht="18" hidden="1" customHeight="1">
      <c r="A330" s="544"/>
    </row>
    <row r="331" spans="1:1" ht="18" hidden="1" customHeight="1">
      <c r="A331" s="544"/>
    </row>
    <row r="332" spans="1:1" ht="18" hidden="1" customHeight="1">
      <c r="A332" s="544"/>
    </row>
    <row r="333" spans="1:1" ht="18" hidden="1" customHeight="1">
      <c r="A333" s="544"/>
    </row>
    <row r="334" spans="1:1" ht="18" hidden="1" customHeight="1">
      <c r="A334" s="544"/>
    </row>
    <row r="335" spans="1:1" ht="18" hidden="1" customHeight="1">
      <c r="A335" s="544"/>
    </row>
    <row r="336" spans="1:1" ht="18" hidden="1" customHeight="1">
      <c r="A336" s="544"/>
    </row>
    <row r="337" spans="1:1" ht="18" hidden="1" customHeight="1">
      <c r="A337" s="544"/>
    </row>
    <row r="338" spans="1:1" ht="18" hidden="1" customHeight="1">
      <c r="A338" s="544"/>
    </row>
    <row r="339" spans="1:1" ht="18" hidden="1" customHeight="1">
      <c r="A339" s="544"/>
    </row>
    <row r="340" spans="1:1" ht="18" hidden="1" customHeight="1">
      <c r="A340" s="544"/>
    </row>
    <row r="341" spans="1:1" ht="18" hidden="1" customHeight="1">
      <c r="A341" s="544"/>
    </row>
    <row r="342" spans="1:1" ht="18" hidden="1" customHeight="1">
      <c r="A342" s="544"/>
    </row>
    <row r="343" spans="1:1" ht="18" hidden="1" customHeight="1">
      <c r="A343" s="544"/>
    </row>
    <row r="344" spans="1:1" ht="18" hidden="1" customHeight="1">
      <c r="A344" s="544"/>
    </row>
    <row r="345" spans="1:1" ht="18" hidden="1" customHeight="1">
      <c r="A345" s="544"/>
    </row>
    <row r="346" spans="1:1" ht="18" hidden="1" customHeight="1">
      <c r="A346" s="544"/>
    </row>
    <row r="347" spans="1:1" ht="18" hidden="1" customHeight="1">
      <c r="A347" s="544"/>
    </row>
    <row r="348" spans="1:1" ht="18" hidden="1" customHeight="1">
      <c r="A348" s="544"/>
    </row>
    <row r="349" spans="1:1" ht="18" hidden="1" customHeight="1">
      <c r="A349" s="544"/>
    </row>
    <row r="350" spans="1:1" ht="18" hidden="1" customHeight="1">
      <c r="A350" s="544"/>
    </row>
    <row r="351" spans="1:1" ht="18" hidden="1" customHeight="1">
      <c r="A351" s="544"/>
    </row>
    <row r="352" spans="1:1" ht="18" hidden="1" customHeight="1">
      <c r="A352" s="544"/>
    </row>
    <row r="353" spans="1:1" ht="18" hidden="1" customHeight="1">
      <c r="A353" s="544"/>
    </row>
    <row r="354" spans="1:1" ht="18" hidden="1" customHeight="1">
      <c r="A354" s="544"/>
    </row>
    <row r="355" spans="1:1" ht="18" hidden="1" customHeight="1">
      <c r="A355" s="544"/>
    </row>
    <row r="356" spans="1:1" ht="18" hidden="1" customHeight="1">
      <c r="A356" s="544"/>
    </row>
    <row r="357" spans="1:1" ht="18" hidden="1" customHeight="1">
      <c r="A357" s="544"/>
    </row>
    <row r="358" spans="1:1" ht="18" hidden="1" customHeight="1">
      <c r="A358" s="544"/>
    </row>
    <row r="359" spans="1:1" ht="18" hidden="1" customHeight="1">
      <c r="A359" s="544"/>
    </row>
    <row r="360" spans="1:1" ht="18" hidden="1" customHeight="1">
      <c r="A360" s="544"/>
    </row>
    <row r="361" spans="1:1" ht="18" hidden="1" customHeight="1">
      <c r="A361" s="544"/>
    </row>
    <row r="362" spans="1:1" ht="18" hidden="1" customHeight="1">
      <c r="A362" s="544"/>
    </row>
    <row r="363" spans="1:1" ht="18" hidden="1" customHeight="1">
      <c r="A363" s="544"/>
    </row>
    <row r="364" spans="1:1" ht="18" hidden="1" customHeight="1">
      <c r="A364" s="544"/>
    </row>
    <row r="365" spans="1:1" ht="18" hidden="1" customHeight="1">
      <c r="A365" s="544"/>
    </row>
    <row r="366" spans="1:1" ht="18" hidden="1" customHeight="1">
      <c r="A366" s="544"/>
    </row>
    <row r="367" spans="1:1" ht="18" hidden="1" customHeight="1">
      <c r="A367" s="544"/>
    </row>
    <row r="368" spans="1:1" ht="18" hidden="1" customHeight="1">
      <c r="A368" s="544"/>
    </row>
    <row r="369" spans="1:1" ht="18" hidden="1" customHeight="1">
      <c r="A369" s="544"/>
    </row>
    <row r="370" spans="1:1" ht="18" hidden="1" customHeight="1">
      <c r="A370" s="544"/>
    </row>
    <row r="371" spans="1:1" ht="18" hidden="1" customHeight="1">
      <c r="A371" s="544"/>
    </row>
    <row r="372" spans="1:1" ht="18" hidden="1" customHeight="1">
      <c r="A372" s="544"/>
    </row>
    <row r="373" spans="1:1" ht="18" hidden="1" customHeight="1">
      <c r="A373" s="544"/>
    </row>
    <row r="374" spans="1:1" ht="18" hidden="1" customHeight="1">
      <c r="A374" s="544"/>
    </row>
    <row r="375" spans="1:1" ht="18" hidden="1" customHeight="1">
      <c r="A375" s="544"/>
    </row>
    <row r="376" spans="1:1" ht="18" hidden="1" customHeight="1">
      <c r="A376" s="544"/>
    </row>
    <row r="377" spans="1:1" ht="18" hidden="1" customHeight="1">
      <c r="A377" s="544"/>
    </row>
    <row r="378" spans="1:1" ht="18" hidden="1" customHeight="1">
      <c r="A378" s="544"/>
    </row>
    <row r="379" spans="1:1" ht="18" hidden="1" customHeight="1">
      <c r="A379" s="544"/>
    </row>
    <row r="380" spans="1:1" ht="18" hidden="1" customHeight="1">
      <c r="A380" s="544"/>
    </row>
    <row r="381" spans="1:1" ht="18" hidden="1" customHeight="1">
      <c r="A381" s="544"/>
    </row>
    <row r="382" spans="1:1" ht="18" hidden="1" customHeight="1">
      <c r="A382" s="544"/>
    </row>
    <row r="383" spans="1:1" ht="18" hidden="1" customHeight="1">
      <c r="A383" s="544"/>
    </row>
    <row r="384" spans="1:1" ht="18" hidden="1" customHeight="1">
      <c r="A384" s="544"/>
    </row>
    <row r="385" spans="1:1" ht="18" hidden="1" customHeight="1">
      <c r="A385" s="544"/>
    </row>
    <row r="386" spans="1:1" ht="18" hidden="1" customHeight="1">
      <c r="A386" s="544"/>
    </row>
    <row r="387" spans="1:1" ht="18" hidden="1" customHeight="1">
      <c r="A387" s="544"/>
    </row>
    <row r="388" spans="1:1" ht="18" hidden="1" customHeight="1">
      <c r="A388" s="544"/>
    </row>
    <row r="389" spans="1:1" ht="18" hidden="1" customHeight="1">
      <c r="A389" s="544"/>
    </row>
    <row r="390" spans="1:1" ht="18" hidden="1" customHeight="1">
      <c r="A390" s="544"/>
    </row>
    <row r="391" spans="1:1" ht="18" hidden="1" customHeight="1">
      <c r="A391" s="544"/>
    </row>
    <row r="392" spans="1:1" ht="18" hidden="1" customHeight="1">
      <c r="A392" s="544"/>
    </row>
    <row r="393" spans="1:1" ht="18" hidden="1" customHeight="1">
      <c r="A393" s="544"/>
    </row>
    <row r="394" spans="1:1" ht="18" hidden="1" customHeight="1">
      <c r="A394" s="544"/>
    </row>
    <row r="395" spans="1:1" ht="18" hidden="1" customHeight="1">
      <c r="A395" s="544"/>
    </row>
    <row r="396" spans="1:1" ht="18" hidden="1" customHeight="1">
      <c r="A396" s="544"/>
    </row>
    <row r="397" spans="1:1" ht="18" hidden="1" customHeight="1">
      <c r="A397" s="544"/>
    </row>
    <row r="398" spans="1:1" ht="18" hidden="1" customHeight="1">
      <c r="A398" s="544"/>
    </row>
    <row r="399" spans="1:1" ht="18" hidden="1" customHeight="1">
      <c r="A399" s="544"/>
    </row>
    <row r="400" spans="1:1" ht="18" hidden="1" customHeight="1">
      <c r="A400" s="544"/>
    </row>
    <row r="401" spans="1:1" ht="18" hidden="1" customHeight="1">
      <c r="A401" s="544"/>
    </row>
    <row r="402" spans="1:1" ht="18" hidden="1" customHeight="1">
      <c r="A402" s="544"/>
    </row>
    <row r="403" spans="1:1" ht="18" hidden="1" customHeight="1">
      <c r="A403" s="544"/>
    </row>
    <row r="404" spans="1:1" ht="18" hidden="1" customHeight="1">
      <c r="A404" s="544"/>
    </row>
    <row r="405" spans="1:1" ht="18" hidden="1" customHeight="1">
      <c r="A405" s="544"/>
    </row>
    <row r="406" spans="1:1" ht="18" hidden="1" customHeight="1">
      <c r="A406" s="544"/>
    </row>
    <row r="407" spans="1:1" ht="18" hidden="1" customHeight="1">
      <c r="A407" s="544"/>
    </row>
    <row r="408" spans="1:1" ht="18" hidden="1" customHeight="1">
      <c r="A408" s="544"/>
    </row>
    <row r="409" spans="1:1" ht="18" hidden="1" customHeight="1">
      <c r="A409" s="544"/>
    </row>
    <row r="410" spans="1:1" ht="18" hidden="1" customHeight="1">
      <c r="A410" s="544"/>
    </row>
    <row r="411" spans="1:1" ht="18" hidden="1" customHeight="1">
      <c r="A411" s="544"/>
    </row>
    <row r="412" spans="1:1" ht="18" hidden="1" customHeight="1">
      <c r="A412" s="544"/>
    </row>
    <row r="413" spans="1:1" ht="18" hidden="1" customHeight="1">
      <c r="A413" s="544"/>
    </row>
    <row r="414" spans="1:1" ht="18" hidden="1" customHeight="1">
      <c r="A414" s="544"/>
    </row>
    <row r="415" spans="1:1" ht="18" hidden="1" customHeight="1">
      <c r="A415" s="544"/>
    </row>
    <row r="416" spans="1:1" ht="18" hidden="1" customHeight="1">
      <c r="A416" s="544"/>
    </row>
    <row r="417" spans="1:1" ht="18" hidden="1" customHeight="1">
      <c r="A417" s="544"/>
    </row>
    <row r="418" spans="1:1" ht="18" hidden="1" customHeight="1">
      <c r="A418" s="544"/>
    </row>
    <row r="419" spans="1:1" ht="18" hidden="1" customHeight="1">
      <c r="A419" s="544"/>
    </row>
    <row r="420" spans="1:1" ht="18" hidden="1" customHeight="1">
      <c r="A420" s="544"/>
    </row>
    <row r="421" spans="1:1" ht="18" hidden="1" customHeight="1">
      <c r="A421" s="544"/>
    </row>
    <row r="422" spans="1:1" ht="18" hidden="1" customHeight="1">
      <c r="A422" s="544"/>
    </row>
    <row r="423" spans="1:1" ht="18" hidden="1" customHeight="1">
      <c r="A423" s="544"/>
    </row>
    <row r="424" spans="1:1" ht="18" hidden="1" customHeight="1">
      <c r="A424" s="544"/>
    </row>
    <row r="425" spans="1:1" ht="18" hidden="1" customHeight="1">
      <c r="A425" s="544"/>
    </row>
    <row r="426" spans="1:1" ht="18" hidden="1" customHeight="1">
      <c r="A426" s="544"/>
    </row>
    <row r="427" spans="1:1" ht="18" hidden="1" customHeight="1">
      <c r="A427" s="544"/>
    </row>
    <row r="428" spans="1:1" ht="18" hidden="1" customHeight="1">
      <c r="A428" s="544"/>
    </row>
    <row r="429" spans="1:1" ht="18" hidden="1" customHeight="1">
      <c r="A429" s="544"/>
    </row>
    <row r="430" spans="1:1" ht="18" hidden="1" customHeight="1">
      <c r="A430" s="544"/>
    </row>
    <row r="431" spans="1:1" ht="18" hidden="1" customHeight="1">
      <c r="A431" s="544"/>
    </row>
    <row r="432" spans="1:1" ht="18" hidden="1" customHeight="1">
      <c r="A432" s="544"/>
    </row>
    <row r="433" spans="1:1" ht="18" hidden="1" customHeight="1">
      <c r="A433" s="544"/>
    </row>
    <row r="434" spans="1:1" ht="18" hidden="1" customHeight="1">
      <c r="A434" s="544"/>
    </row>
    <row r="435" spans="1:1" ht="18" hidden="1" customHeight="1">
      <c r="A435" s="544"/>
    </row>
    <row r="436" spans="1:1" ht="18" hidden="1" customHeight="1">
      <c r="A436" s="544"/>
    </row>
    <row r="437" spans="1:1" ht="18" hidden="1" customHeight="1">
      <c r="A437" s="544"/>
    </row>
    <row r="438" spans="1:1" ht="18" hidden="1" customHeight="1">
      <c r="A438" s="544"/>
    </row>
    <row r="439" spans="1:1" ht="18" hidden="1" customHeight="1">
      <c r="A439" s="544"/>
    </row>
    <row r="440" spans="1:1" ht="18" hidden="1" customHeight="1">
      <c r="A440" s="544"/>
    </row>
    <row r="441" spans="1:1" ht="18" hidden="1" customHeight="1">
      <c r="A441" s="544"/>
    </row>
    <row r="442" spans="1:1" ht="18" hidden="1" customHeight="1">
      <c r="A442" s="544"/>
    </row>
    <row r="443" spans="1:1" ht="18" hidden="1" customHeight="1">
      <c r="A443" s="544"/>
    </row>
    <row r="444" spans="1:1" ht="18" hidden="1" customHeight="1">
      <c r="A444" s="544"/>
    </row>
    <row r="445" spans="1:1" ht="18" hidden="1" customHeight="1">
      <c r="A445" s="544"/>
    </row>
    <row r="446" spans="1:1" ht="18" hidden="1" customHeight="1">
      <c r="A446" s="544"/>
    </row>
    <row r="447" spans="1:1" ht="18" hidden="1" customHeight="1">
      <c r="A447" s="544"/>
    </row>
    <row r="448" spans="1:1" ht="18" hidden="1" customHeight="1">
      <c r="A448" s="544"/>
    </row>
    <row r="449" spans="1:1" ht="18" hidden="1" customHeight="1">
      <c r="A449" s="544"/>
    </row>
    <row r="450" spans="1:1" ht="18" hidden="1" customHeight="1">
      <c r="A450" s="544"/>
    </row>
    <row r="451" spans="1:1" ht="18" hidden="1" customHeight="1">
      <c r="A451" s="544"/>
    </row>
    <row r="452" spans="1:1" ht="18" hidden="1" customHeight="1">
      <c r="A452" s="544"/>
    </row>
    <row r="453" spans="1:1" ht="18" hidden="1" customHeight="1">
      <c r="A453" s="544"/>
    </row>
    <row r="454" spans="1:1" ht="18" hidden="1" customHeight="1">
      <c r="A454" s="544"/>
    </row>
    <row r="455" spans="1:1" ht="18" hidden="1" customHeight="1">
      <c r="A455" s="544"/>
    </row>
    <row r="456" spans="1:1" ht="18" hidden="1" customHeight="1">
      <c r="A456" s="544"/>
    </row>
    <row r="457" spans="1:1" ht="18" hidden="1" customHeight="1">
      <c r="A457" s="544"/>
    </row>
    <row r="458" spans="1:1" ht="18" hidden="1" customHeight="1">
      <c r="A458" s="544"/>
    </row>
    <row r="459" spans="1:1" ht="18" hidden="1" customHeight="1">
      <c r="A459" s="544"/>
    </row>
    <row r="460" spans="1:1" ht="18" hidden="1" customHeight="1">
      <c r="A460" s="544"/>
    </row>
    <row r="461" spans="1:1" ht="18" hidden="1" customHeight="1">
      <c r="A461" s="544"/>
    </row>
    <row r="462" spans="1:1" ht="18" hidden="1" customHeight="1">
      <c r="A462" s="544"/>
    </row>
    <row r="463" spans="1:1" ht="18" hidden="1" customHeight="1">
      <c r="A463" s="544"/>
    </row>
    <row r="464" spans="1:1" ht="18" hidden="1" customHeight="1">
      <c r="A464" s="544"/>
    </row>
    <row r="465" spans="1:1" ht="18" hidden="1" customHeight="1">
      <c r="A465" s="544"/>
    </row>
    <row r="466" spans="1:1" ht="18" hidden="1" customHeight="1">
      <c r="A466" s="544"/>
    </row>
    <row r="467" spans="1:1" ht="18" hidden="1" customHeight="1">
      <c r="A467" s="544"/>
    </row>
    <row r="468" spans="1:1" ht="18" hidden="1" customHeight="1">
      <c r="A468" s="544"/>
    </row>
    <row r="469" spans="1:1" ht="18" hidden="1" customHeight="1">
      <c r="A469" s="544"/>
    </row>
    <row r="470" spans="1:1" ht="18" hidden="1" customHeight="1">
      <c r="A470" s="544"/>
    </row>
    <row r="471" spans="1:1" ht="18" hidden="1" customHeight="1">
      <c r="A471" s="544"/>
    </row>
    <row r="472" spans="1:1" ht="18" hidden="1" customHeight="1">
      <c r="A472" s="544"/>
    </row>
    <row r="473" spans="1:1" ht="18" hidden="1" customHeight="1">
      <c r="A473" s="544"/>
    </row>
    <row r="474" spans="1:1" ht="18" hidden="1" customHeight="1">
      <c r="A474" s="544"/>
    </row>
    <row r="475" spans="1:1" ht="18" hidden="1" customHeight="1">
      <c r="A475" s="544"/>
    </row>
    <row r="476" spans="1:1" ht="18" hidden="1" customHeight="1">
      <c r="A476" s="544"/>
    </row>
    <row r="477" spans="1:1" ht="18" hidden="1" customHeight="1">
      <c r="A477" s="544"/>
    </row>
    <row r="478" spans="1:1" ht="18" hidden="1" customHeight="1">
      <c r="A478" s="544"/>
    </row>
    <row r="479" spans="1:1" ht="18" hidden="1" customHeight="1">
      <c r="A479" s="544"/>
    </row>
    <row r="480" spans="1:1" ht="18" hidden="1" customHeight="1">
      <c r="A480" s="544"/>
    </row>
    <row r="481" spans="1:1" ht="18" hidden="1" customHeight="1">
      <c r="A481" s="544"/>
    </row>
    <row r="482" spans="1:1" ht="18" hidden="1" customHeight="1">
      <c r="A482" s="544"/>
    </row>
    <row r="483" spans="1:1" ht="18" hidden="1" customHeight="1">
      <c r="A483" s="544"/>
    </row>
    <row r="484" spans="1:1" ht="18" hidden="1" customHeight="1">
      <c r="A484" s="544"/>
    </row>
    <row r="485" spans="1:1" ht="18" hidden="1" customHeight="1">
      <c r="A485" s="544"/>
    </row>
    <row r="486" spans="1:1" ht="18" hidden="1" customHeight="1">
      <c r="A486" s="544"/>
    </row>
    <row r="487" spans="1:1" ht="18" hidden="1" customHeight="1">
      <c r="A487" s="544"/>
    </row>
    <row r="488" spans="1:1" ht="18" hidden="1" customHeight="1">
      <c r="A488" s="544"/>
    </row>
    <row r="489" spans="1:1" ht="18" hidden="1" customHeight="1">
      <c r="A489" s="544"/>
    </row>
    <row r="490" spans="1:1" ht="18" hidden="1" customHeight="1">
      <c r="A490" s="544"/>
    </row>
    <row r="491" spans="1:1" ht="18" hidden="1" customHeight="1">
      <c r="A491" s="544"/>
    </row>
    <row r="492" spans="1:1" ht="18" hidden="1" customHeight="1">
      <c r="A492" s="544"/>
    </row>
    <row r="493" spans="1:1" ht="18" hidden="1" customHeight="1">
      <c r="A493" s="544"/>
    </row>
    <row r="494" spans="1:1" ht="18" hidden="1" customHeight="1">
      <c r="A494" s="544"/>
    </row>
    <row r="495" spans="1:1" ht="18" hidden="1" customHeight="1">
      <c r="A495" s="544"/>
    </row>
    <row r="496" spans="1:1" ht="18" hidden="1" customHeight="1">
      <c r="A496" s="544"/>
    </row>
    <row r="497" spans="1:1" ht="18" hidden="1" customHeight="1">
      <c r="A497" s="544"/>
    </row>
    <row r="498" spans="1:1" ht="18" hidden="1" customHeight="1">
      <c r="A498" s="544"/>
    </row>
    <row r="499" spans="1:1" ht="18" hidden="1" customHeight="1">
      <c r="A499" s="544"/>
    </row>
    <row r="500" spans="1:1" ht="18" hidden="1" customHeight="1">
      <c r="A500" s="544"/>
    </row>
    <row r="501" spans="1:1" ht="18" hidden="1" customHeight="1">
      <c r="A501" s="544"/>
    </row>
    <row r="502" spans="1:1" ht="18" hidden="1" customHeight="1">
      <c r="A502" s="544"/>
    </row>
    <row r="503" spans="1:1" ht="18" hidden="1" customHeight="1">
      <c r="A503" s="544"/>
    </row>
    <row r="504" spans="1:1" ht="18" hidden="1" customHeight="1">
      <c r="A504" s="544"/>
    </row>
    <row r="505" spans="1:1" ht="18" hidden="1" customHeight="1">
      <c r="A505" s="544"/>
    </row>
    <row r="506" spans="1:1" ht="18" hidden="1" customHeight="1">
      <c r="A506" s="544"/>
    </row>
    <row r="507" spans="1:1" ht="18" hidden="1" customHeight="1">
      <c r="A507" s="544"/>
    </row>
    <row r="508" spans="1:1" ht="18" hidden="1" customHeight="1">
      <c r="A508" s="544"/>
    </row>
    <row r="509" spans="1:1" ht="18" hidden="1" customHeight="1">
      <c r="A509" s="544"/>
    </row>
    <row r="510" spans="1:1" ht="18" hidden="1" customHeight="1">
      <c r="A510" s="544"/>
    </row>
    <row r="511" spans="1:1" ht="18" hidden="1" customHeight="1">
      <c r="A511" s="544"/>
    </row>
    <row r="512" spans="1:1" ht="18" hidden="1" customHeight="1">
      <c r="A512" s="544"/>
    </row>
    <row r="513" spans="1:1" ht="18" hidden="1" customHeight="1">
      <c r="A513" s="544"/>
    </row>
    <row r="514" spans="1:1" ht="18" hidden="1" customHeight="1">
      <c r="A514" s="544"/>
    </row>
    <row r="515" spans="1:1" ht="18" hidden="1" customHeight="1">
      <c r="A515" s="544"/>
    </row>
    <row r="516" spans="1:1" ht="18" hidden="1" customHeight="1">
      <c r="A516" s="544"/>
    </row>
    <row r="517" spans="1:1" ht="18" hidden="1" customHeight="1">
      <c r="A517" s="544"/>
    </row>
    <row r="518" spans="1:1" ht="18" hidden="1" customHeight="1">
      <c r="A518" s="544"/>
    </row>
    <row r="519" spans="1:1" ht="18" hidden="1" customHeight="1">
      <c r="A519" s="544"/>
    </row>
    <row r="520" spans="1:1" ht="18" hidden="1" customHeight="1">
      <c r="A520" s="544"/>
    </row>
    <row r="521" spans="1:1" ht="18" hidden="1" customHeight="1">
      <c r="A521" s="544"/>
    </row>
    <row r="522" spans="1:1" ht="18" hidden="1" customHeight="1">
      <c r="A522" s="544"/>
    </row>
    <row r="523" spans="1:1" ht="18" hidden="1" customHeight="1">
      <c r="A523" s="544"/>
    </row>
    <row r="524" spans="1:1" ht="18" hidden="1" customHeight="1">
      <c r="A524" s="544"/>
    </row>
    <row r="525" spans="1:1" ht="18" hidden="1" customHeight="1">
      <c r="A525" s="544"/>
    </row>
    <row r="526" spans="1:1" ht="18" hidden="1" customHeight="1">
      <c r="A526" s="544"/>
    </row>
    <row r="527" spans="1:1" ht="18" hidden="1" customHeight="1">
      <c r="A527" s="544"/>
    </row>
    <row r="528" spans="1:1" ht="18" hidden="1" customHeight="1">
      <c r="A528" s="544"/>
    </row>
    <row r="529" spans="1:1" ht="18" hidden="1" customHeight="1">
      <c r="A529" s="544"/>
    </row>
    <row r="530" spans="1:1" ht="18" hidden="1" customHeight="1">
      <c r="A530" s="544"/>
    </row>
    <row r="531" spans="1:1" ht="18" hidden="1" customHeight="1">
      <c r="A531" s="544"/>
    </row>
    <row r="532" spans="1:1" ht="18" hidden="1" customHeight="1">
      <c r="A532" s="544"/>
    </row>
    <row r="533" spans="1:1" ht="18" hidden="1" customHeight="1">
      <c r="A533" s="544"/>
    </row>
    <row r="534" spans="1:1" ht="18" hidden="1" customHeight="1">
      <c r="A534" s="544"/>
    </row>
    <row r="535" spans="1:1" ht="18" hidden="1" customHeight="1">
      <c r="A535" s="544"/>
    </row>
    <row r="536" spans="1:1" ht="18" hidden="1" customHeight="1">
      <c r="A536" s="544"/>
    </row>
    <row r="537" spans="1:1" ht="18" hidden="1" customHeight="1">
      <c r="A537" s="544"/>
    </row>
    <row r="538" spans="1:1" ht="18" hidden="1" customHeight="1">
      <c r="A538" s="544"/>
    </row>
    <row r="539" spans="1:1" ht="18" hidden="1" customHeight="1">
      <c r="A539" s="544"/>
    </row>
    <row r="540" spans="1:1" ht="18" hidden="1" customHeight="1">
      <c r="A540" s="544"/>
    </row>
    <row r="541" spans="1:1" ht="18" hidden="1" customHeight="1">
      <c r="A541" s="544"/>
    </row>
    <row r="542" spans="1:1" ht="18" hidden="1" customHeight="1">
      <c r="A542" s="544"/>
    </row>
    <row r="543" spans="1:1" ht="18" hidden="1" customHeight="1">
      <c r="A543" s="544"/>
    </row>
    <row r="544" spans="1:1" ht="18" hidden="1" customHeight="1">
      <c r="A544" s="544"/>
    </row>
    <row r="545" spans="1:1" ht="18" hidden="1" customHeight="1">
      <c r="A545" s="544"/>
    </row>
    <row r="546" spans="1:1" ht="18" hidden="1" customHeight="1">
      <c r="A546" s="544"/>
    </row>
    <row r="547" spans="1:1" ht="18" hidden="1" customHeight="1">
      <c r="A547" s="544"/>
    </row>
    <row r="548" spans="1:1" ht="18" hidden="1" customHeight="1">
      <c r="A548" s="544"/>
    </row>
    <row r="549" spans="1:1" ht="18" hidden="1" customHeight="1">
      <c r="A549" s="544"/>
    </row>
    <row r="550" spans="1:1" ht="18" hidden="1" customHeight="1">
      <c r="A550" s="544"/>
    </row>
    <row r="551" spans="1:1" ht="18" hidden="1" customHeight="1">
      <c r="A551" s="544"/>
    </row>
    <row r="552" spans="1:1" ht="18" hidden="1" customHeight="1">
      <c r="A552" s="544"/>
    </row>
    <row r="553" spans="1:1" ht="18" hidden="1" customHeight="1">
      <c r="A553" s="544"/>
    </row>
    <row r="554" spans="1:1" ht="18" hidden="1" customHeight="1">
      <c r="A554" s="544"/>
    </row>
    <row r="555" spans="1:1" ht="18" hidden="1" customHeight="1">
      <c r="A555" s="544"/>
    </row>
    <row r="556" spans="1:1" ht="18" hidden="1" customHeight="1">
      <c r="A556" s="544"/>
    </row>
    <row r="557" spans="1:1" ht="18" hidden="1" customHeight="1">
      <c r="A557" s="544"/>
    </row>
    <row r="558" spans="1:1" ht="18" hidden="1" customHeight="1">
      <c r="A558" s="544"/>
    </row>
    <row r="559" spans="1:1" ht="18" hidden="1" customHeight="1">
      <c r="A559" s="544"/>
    </row>
    <row r="560" spans="1:1" ht="18" hidden="1" customHeight="1">
      <c r="A560" s="544"/>
    </row>
    <row r="561" spans="1:1" ht="18" hidden="1" customHeight="1">
      <c r="A561" s="544"/>
    </row>
    <row r="562" spans="1:1" ht="18" hidden="1" customHeight="1">
      <c r="A562" s="544"/>
    </row>
    <row r="563" spans="1:1" ht="18" hidden="1" customHeight="1">
      <c r="A563" s="544"/>
    </row>
    <row r="564" spans="1:1" ht="18" hidden="1" customHeight="1">
      <c r="A564" s="544"/>
    </row>
    <row r="565" spans="1:1" ht="18" hidden="1" customHeight="1">
      <c r="A565" s="544"/>
    </row>
    <row r="566" spans="1:1" ht="18" hidden="1" customHeight="1">
      <c r="A566" s="544"/>
    </row>
    <row r="567" spans="1:1" ht="18" hidden="1" customHeight="1">
      <c r="A567" s="544"/>
    </row>
    <row r="568" spans="1:1" ht="18" hidden="1" customHeight="1">
      <c r="A568" s="544"/>
    </row>
    <row r="569" spans="1:1" ht="18" hidden="1" customHeight="1"/>
    <row r="570" spans="1:1" ht="18" hidden="1" customHeight="1"/>
    <row r="571" spans="1:1" ht="18" hidden="1" customHeight="1"/>
    <row r="572" spans="1:1" ht="18" hidden="1" customHeight="1"/>
    <row r="573" spans="1:1" ht="18" hidden="1" customHeight="1"/>
    <row r="574" spans="1:1" ht="18" hidden="1" customHeight="1"/>
    <row r="575" spans="1:1" ht="18" hidden="1" customHeight="1"/>
    <row r="576" spans="1:1" ht="18" hidden="1" customHeight="1"/>
    <row r="577" ht="18" hidden="1" customHeight="1"/>
    <row r="578" ht="18" hidden="1" customHeight="1"/>
    <row r="579" ht="18" hidden="1" customHeight="1"/>
    <row r="580" ht="18" hidden="1" customHeight="1"/>
    <row r="581" ht="18" hidden="1" customHeight="1"/>
    <row r="582" ht="18" hidden="1" customHeight="1"/>
    <row r="583" ht="18" hidden="1" customHeight="1"/>
    <row r="584" ht="18" hidden="1" customHeight="1"/>
    <row r="585" ht="18" hidden="1" customHeight="1"/>
    <row r="586" ht="18" hidden="1" customHeight="1"/>
    <row r="587" ht="18" hidden="1" customHeight="1"/>
    <row r="588" ht="18" hidden="1" customHeight="1"/>
    <row r="589" ht="18" hidden="1" customHeight="1"/>
    <row r="590" ht="18" hidden="1" customHeight="1"/>
    <row r="591" ht="18" hidden="1" customHeight="1"/>
    <row r="592" ht="18" hidden="1" customHeight="1"/>
    <row r="593" ht="18" hidden="1" customHeight="1"/>
    <row r="594" ht="18" hidden="1" customHeight="1"/>
    <row r="595" ht="18" hidden="1" customHeight="1"/>
    <row r="596" ht="18" hidden="1" customHeight="1"/>
    <row r="597" ht="18" hidden="1" customHeight="1"/>
    <row r="598" ht="18" hidden="1" customHeight="1"/>
    <row r="599" ht="18" hidden="1" customHeight="1"/>
    <row r="600" ht="18" hidden="1" customHeight="1"/>
    <row r="601" ht="18" hidden="1" customHeight="1"/>
    <row r="602" ht="18" hidden="1" customHeight="1"/>
    <row r="603" ht="18" hidden="1" customHeight="1"/>
    <row r="604" ht="18" hidden="1" customHeight="1"/>
    <row r="605" ht="18" hidden="1" customHeight="1"/>
    <row r="606" ht="18" hidden="1" customHeight="1"/>
    <row r="607" ht="18" hidden="1" customHeight="1"/>
    <row r="608" ht="18" hidden="1" customHeight="1"/>
    <row r="609" ht="18" hidden="1" customHeight="1"/>
    <row r="610" ht="18" hidden="1" customHeight="1"/>
    <row r="611" ht="18" hidden="1" customHeight="1"/>
    <row r="612" ht="18" hidden="1" customHeight="1"/>
    <row r="613" ht="18" hidden="1" customHeight="1"/>
    <row r="614" ht="18" hidden="1" customHeight="1"/>
    <row r="615" ht="18" hidden="1" customHeight="1"/>
    <row r="616" ht="18" hidden="1" customHeight="1"/>
    <row r="617" ht="18" hidden="1" customHeight="1"/>
    <row r="618" ht="18" hidden="1" customHeight="1"/>
    <row r="619" ht="18" hidden="1" customHeight="1"/>
    <row r="620" ht="18" hidden="1" customHeight="1"/>
    <row r="621" ht="18" hidden="1" customHeight="1"/>
    <row r="622" ht="18" hidden="1" customHeight="1"/>
    <row r="623" ht="18" hidden="1" customHeight="1"/>
    <row r="624" ht="18" hidden="1" customHeight="1"/>
    <row r="625" ht="18" hidden="1" customHeight="1"/>
    <row r="626" ht="18" hidden="1" customHeight="1"/>
    <row r="627" ht="18" hidden="1" customHeight="1"/>
    <row r="628" ht="18" hidden="1" customHeight="1"/>
    <row r="629" ht="18" hidden="1" customHeight="1"/>
    <row r="630" ht="18" hidden="1" customHeight="1"/>
    <row r="631" ht="18" hidden="1" customHeight="1"/>
    <row r="632" ht="18" hidden="1" customHeight="1"/>
    <row r="633" ht="18" hidden="1" customHeight="1"/>
    <row r="634" ht="18" hidden="1" customHeight="1"/>
    <row r="635" ht="18" hidden="1" customHeight="1"/>
    <row r="636" ht="18" hidden="1" customHeight="1"/>
    <row r="637" ht="18" hidden="1" customHeight="1"/>
    <row r="638" ht="18" hidden="1" customHeight="1"/>
    <row r="639" ht="18" hidden="1" customHeight="1"/>
    <row r="640" ht="18" hidden="1" customHeight="1"/>
    <row r="641" ht="18" hidden="1" customHeight="1"/>
    <row r="642" ht="18" hidden="1" customHeight="1"/>
    <row r="643" ht="18" hidden="1" customHeight="1"/>
    <row r="644" ht="18" hidden="1" customHeight="1"/>
    <row r="645" ht="18" hidden="1" customHeight="1"/>
    <row r="646" ht="18" hidden="1" customHeight="1"/>
    <row r="647" ht="18" hidden="1" customHeight="1"/>
    <row r="648" ht="18" hidden="1" customHeight="1"/>
    <row r="649" ht="18" hidden="1" customHeight="1"/>
    <row r="650" ht="18" hidden="1" customHeight="1"/>
    <row r="651" ht="18" hidden="1" customHeight="1"/>
    <row r="652" ht="18" hidden="1" customHeight="1"/>
    <row r="653" ht="18" hidden="1" customHeight="1"/>
    <row r="654" ht="18" hidden="1" customHeight="1"/>
    <row r="655" ht="18" hidden="1" customHeight="1"/>
    <row r="656" ht="18" hidden="1" customHeight="1"/>
    <row r="657" ht="18" hidden="1" customHeight="1"/>
    <row r="658" ht="18" hidden="1" customHeight="1"/>
    <row r="659" ht="18" hidden="1" customHeight="1"/>
    <row r="660" ht="18" hidden="1" customHeight="1"/>
    <row r="661" ht="18" hidden="1" customHeight="1"/>
    <row r="662" ht="18" hidden="1" customHeight="1"/>
    <row r="663" ht="18" hidden="1" customHeight="1"/>
    <row r="664" ht="18" hidden="1" customHeight="1"/>
    <row r="665" ht="18" hidden="1" customHeight="1"/>
    <row r="666" ht="18" hidden="1" customHeight="1"/>
    <row r="667" ht="18" hidden="1" customHeight="1"/>
    <row r="668" ht="18" hidden="1" customHeight="1"/>
    <row r="669" ht="18" hidden="1" customHeight="1"/>
    <row r="670" ht="18" hidden="1" customHeight="1"/>
    <row r="671" ht="18" hidden="1" customHeight="1"/>
    <row r="672" ht="18" hidden="1" customHeight="1"/>
    <row r="673" ht="18" hidden="1" customHeight="1"/>
    <row r="674" ht="18" hidden="1" customHeight="1"/>
    <row r="675" ht="18" hidden="1" customHeight="1"/>
    <row r="676" ht="18" hidden="1" customHeight="1"/>
    <row r="677" ht="18" hidden="1" customHeight="1"/>
    <row r="678" ht="18" hidden="1" customHeight="1"/>
    <row r="679" ht="18" hidden="1" customHeight="1"/>
    <row r="680" ht="18" hidden="1" customHeight="1"/>
    <row r="681" ht="18" hidden="1" customHeight="1"/>
    <row r="682" ht="18" hidden="1" customHeight="1"/>
    <row r="683" ht="18" hidden="1" customHeight="1"/>
    <row r="684" ht="18" hidden="1" customHeight="1"/>
    <row r="685" ht="18" hidden="1" customHeight="1"/>
    <row r="686" ht="18" hidden="1" customHeight="1"/>
    <row r="687" ht="18" hidden="1" customHeight="1"/>
    <row r="688" ht="18" hidden="1" customHeight="1"/>
    <row r="689" ht="18" hidden="1" customHeight="1"/>
    <row r="690" ht="18" hidden="1" customHeight="1"/>
    <row r="691" ht="18" hidden="1" customHeight="1"/>
    <row r="692" ht="18" hidden="1" customHeight="1"/>
    <row r="693" ht="18" hidden="1" customHeight="1"/>
    <row r="694" ht="18" hidden="1" customHeight="1"/>
    <row r="695" ht="18" hidden="1" customHeight="1"/>
    <row r="696" ht="18" hidden="1" customHeight="1"/>
    <row r="697" ht="18" hidden="1" customHeight="1"/>
    <row r="698" ht="18" hidden="1" customHeight="1"/>
    <row r="699" ht="18" hidden="1" customHeight="1"/>
    <row r="700" ht="18" hidden="1" customHeight="1"/>
    <row r="701" ht="18" hidden="1" customHeight="1"/>
    <row r="702" ht="18" hidden="1" customHeight="1"/>
    <row r="703" ht="18" hidden="1" customHeight="1"/>
    <row r="704" ht="18" hidden="1" customHeight="1"/>
    <row r="705" ht="18" hidden="1" customHeight="1"/>
    <row r="706" ht="18" hidden="1" customHeight="1"/>
    <row r="707" ht="18" hidden="1" customHeight="1"/>
    <row r="708" ht="18" hidden="1" customHeight="1"/>
    <row r="709" ht="18" hidden="1" customHeight="1"/>
    <row r="710" ht="18" hidden="1" customHeight="1"/>
    <row r="711" ht="18" hidden="1" customHeight="1"/>
    <row r="712" ht="18" hidden="1" customHeight="1"/>
    <row r="713" ht="18" hidden="1" customHeight="1"/>
    <row r="714" ht="18" hidden="1" customHeight="1"/>
    <row r="715" ht="18" hidden="1" customHeight="1"/>
    <row r="716" ht="18" hidden="1" customHeight="1"/>
    <row r="717" ht="18" hidden="1" customHeight="1"/>
    <row r="718" ht="18" hidden="1" customHeight="1"/>
    <row r="719" ht="18" hidden="1" customHeight="1"/>
    <row r="720" ht="18" hidden="1" customHeight="1"/>
    <row r="721" ht="18" hidden="1" customHeight="1"/>
    <row r="722" ht="18" hidden="1" customHeight="1"/>
    <row r="723" ht="18" hidden="1" customHeight="1"/>
    <row r="724" ht="18" hidden="1" customHeight="1"/>
    <row r="725" ht="18" hidden="1" customHeight="1"/>
    <row r="726" ht="18" hidden="1" customHeight="1"/>
    <row r="727" ht="18" hidden="1" customHeight="1"/>
    <row r="728" ht="18" hidden="1" customHeight="1"/>
    <row r="729" ht="18" hidden="1" customHeight="1"/>
    <row r="730" ht="18" hidden="1" customHeight="1"/>
    <row r="731" ht="18" hidden="1" customHeight="1"/>
    <row r="732" ht="18" hidden="1" customHeight="1"/>
    <row r="733" ht="18" hidden="1" customHeight="1"/>
    <row r="734" ht="18" hidden="1" customHeight="1"/>
    <row r="735" ht="18" hidden="1" customHeight="1"/>
    <row r="736" ht="18" hidden="1" customHeight="1"/>
    <row r="737" ht="18" hidden="1" customHeight="1"/>
    <row r="738" ht="18" hidden="1" customHeight="1"/>
    <row r="739" ht="18" hidden="1" customHeight="1"/>
    <row r="740" ht="18" hidden="1" customHeight="1"/>
    <row r="741" ht="18" hidden="1" customHeight="1"/>
    <row r="742" ht="18" hidden="1" customHeight="1"/>
    <row r="743" ht="18" hidden="1" customHeight="1"/>
    <row r="744" ht="18" hidden="1" customHeight="1"/>
    <row r="745" ht="18" hidden="1" customHeight="1"/>
    <row r="746" ht="18" hidden="1" customHeight="1"/>
    <row r="747" ht="18" hidden="1" customHeight="1"/>
    <row r="748" ht="18" hidden="1" customHeight="1"/>
    <row r="749" ht="18" hidden="1" customHeight="1"/>
    <row r="750" ht="18" hidden="1" customHeight="1"/>
    <row r="751" ht="18" hidden="1" customHeight="1"/>
    <row r="752" ht="18" hidden="1" customHeight="1"/>
    <row r="753" ht="18" hidden="1" customHeight="1"/>
    <row r="754" ht="18" hidden="1" customHeight="1"/>
    <row r="755" ht="18" hidden="1" customHeight="1"/>
    <row r="756" ht="18" hidden="1" customHeight="1"/>
    <row r="757" ht="18" hidden="1" customHeight="1"/>
    <row r="758" ht="18" hidden="1" customHeight="1"/>
    <row r="759" ht="18" hidden="1" customHeight="1"/>
    <row r="760" ht="18" hidden="1" customHeight="1"/>
    <row r="761" ht="18" hidden="1" customHeight="1"/>
    <row r="762" ht="18" hidden="1" customHeight="1"/>
    <row r="763" ht="18" hidden="1" customHeight="1"/>
    <row r="764" ht="18" hidden="1" customHeight="1"/>
    <row r="765" ht="18" hidden="1" customHeight="1"/>
    <row r="766" ht="18" hidden="1" customHeight="1"/>
    <row r="767" ht="18" hidden="1" customHeight="1"/>
    <row r="768" ht="18" hidden="1" customHeight="1"/>
    <row r="769" ht="18" hidden="1" customHeight="1"/>
    <row r="770" ht="18" hidden="1" customHeight="1"/>
    <row r="771" ht="18" hidden="1" customHeight="1"/>
    <row r="772" ht="18" hidden="1" customHeight="1"/>
    <row r="773" ht="18" hidden="1" customHeight="1"/>
    <row r="774" ht="18" hidden="1" customHeight="1"/>
    <row r="775" ht="18" hidden="1" customHeight="1"/>
    <row r="776" ht="18" hidden="1" customHeight="1"/>
    <row r="777" ht="18" hidden="1" customHeight="1"/>
    <row r="778" ht="18" hidden="1" customHeight="1"/>
    <row r="779" ht="18" hidden="1" customHeight="1"/>
    <row r="780" ht="18" hidden="1" customHeight="1"/>
    <row r="781" ht="18" hidden="1" customHeight="1"/>
    <row r="782" ht="18" hidden="1" customHeight="1"/>
    <row r="783" ht="18" hidden="1" customHeight="1"/>
  </sheetData>
  <mergeCells count="61">
    <mergeCell ref="AC109:AC117"/>
    <mergeCell ref="AA94:AG94"/>
    <mergeCell ref="AA97:AG97"/>
    <mergeCell ref="AC103:AC104"/>
    <mergeCell ref="AC105:AC108"/>
    <mergeCell ref="AA6:AB6"/>
    <mergeCell ref="AA5:AB5"/>
    <mergeCell ref="L45:M45"/>
    <mergeCell ref="L46:M46"/>
    <mergeCell ref="L47:M47"/>
    <mergeCell ref="J40:M40"/>
    <mergeCell ref="Q25:S26"/>
    <mergeCell ref="M30:M34"/>
    <mergeCell ref="J38:O38"/>
    <mergeCell ref="D5:U5"/>
    <mergeCell ref="D6:U6"/>
    <mergeCell ref="N29:U29"/>
    <mergeCell ref="N30:U34"/>
    <mergeCell ref="D36:U36"/>
    <mergeCell ref="E17:K17"/>
    <mergeCell ref="D8:U8"/>
    <mergeCell ref="E55:I64"/>
    <mergeCell ref="L50:M50"/>
    <mergeCell ref="L51:M51"/>
    <mergeCell ref="P48:U48"/>
    <mergeCell ref="P49:U51"/>
    <mergeCell ref="L48:M48"/>
    <mergeCell ref="L49:M49"/>
    <mergeCell ref="O49:O51"/>
    <mergeCell ref="AR48:AU48"/>
    <mergeCell ref="L42:M42"/>
    <mergeCell ref="L43:M43"/>
    <mergeCell ref="P38:Q38"/>
    <mergeCell ref="P44:U44"/>
    <mergeCell ref="P45:U47"/>
    <mergeCell ref="O45:O47"/>
    <mergeCell ref="L44:M44"/>
    <mergeCell ref="Q41:S42"/>
    <mergeCell ref="J21:N21"/>
    <mergeCell ref="L17:M17"/>
    <mergeCell ref="D19:U19"/>
    <mergeCell ref="O21:P21"/>
    <mergeCell ref="D11:U11"/>
    <mergeCell ref="D12:U13"/>
    <mergeCell ref="M14:U15"/>
    <mergeCell ref="X23:Z23"/>
    <mergeCell ref="D3:U3"/>
    <mergeCell ref="E38:F38"/>
    <mergeCell ref="L41:M41"/>
    <mergeCell ref="E40:E41"/>
    <mergeCell ref="F40:F41"/>
    <mergeCell ref="G40:G41"/>
    <mergeCell ref="H40:H41"/>
    <mergeCell ref="I40:I41"/>
    <mergeCell ref="D10:U10"/>
    <mergeCell ref="E23:E24"/>
    <mergeCell ref="F23:F24"/>
    <mergeCell ref="G23:G24"/>
    <mergeCell ref="H23:I23"/>
    <mergeCell ref="K23:U24"/>
    <mergeCell ref="E21:F21"/>
  </mergeCells>
  <conditionalFormatting sqref="T26">
    <cfRule type="expression" dxfId="12" priority="11" stopIfTrue="1">
      <formula>$T$26="ERROR"</formula>
    </cfRule>
  </conditionalFormatting>
  <conditionalFormatting sqref="O21">
    <cfRule type="expression" dxfId="11" priority="10" stopIfTrue="1">
      <formula>$O$21="ERROR"</formula>
    </cfRule>
  </conditionalFormatting>
  <conditionalFormatting sqref="P38">
    <cfRule type="expression" dxfId="10" priority="8" stopIfTrue="1">
      <formula>$P$38="ERROR"</formula>
    </cfRule>
  </conditionalFormatting>
  <conditionalFormatting sqref="T42">
    <cfRule type="expression" dxfId="9" priority="7" stopIfTrue="1">
      <formula>$T$26="ERROR"</formula>
    </cfRule>
  </conditionalFormatting>
  <conditionalFormatting sqref="H52">
    <cfRule type="expression" dxfId="8" priority="2">
      <formula>$H$52&gt;$P$38</formula>
    </cfRule>
    <cfRule type="expression" dxfId="7" priority="3" stopIfTrue="1">
      <formula>$P$38="ERROR"</formula>
    </cfRule>
  </conditionalFormatting>
  <conditionalFormatting sqref="L17:M17">
    <cfRule type="expression" dxfId="6" priority="1">
      <formula>AND($T$25&gt;0,$T$41&gt;0)</formula>
    </cfRule>
  </conditionalFormatting>
  <dataValidations count="12">
    <dataValidation operator="greaterThanOrEqual" allowBlank="1" showInputMessage="1" showErrorMessage="1" error="Revise la superficie considerada." sqref="O21 JK21 TG21 ADC21 AMY21 AWU21 BGQ21 BQM21 CAI21 CKE21 CUA21 DDW21 DNS21 DXO21 EHK21 ERG21 FBC21 FKY21 FUU21 GEQ21 GOM21 GYI21 HIE21 HSA21 IBW21 ILS21 IVO21 JFK21 JPG21 JZC21 KIY21 KSU21 LCQ21 LMM21 LWI21 MGE21 MQA21 MZW21 NJS21 NTO21 ODK21 ONG21 OXC21 PGY21 PQU21 QAQ21 QKM21 QUI21 REE21 ROA21 RXW21 SHS21 SRO21 TBK21 TLG21 TVC21 UEY21 UOU21 UYQ21 VIM21 VSI21 WCE21 WMA21 WVW21 M65546 JK65557 TG65557 ADC65557 AMY65557 AWU65557 BGQ65557 BQM65557 CAI65557 CKE65557 CUA65557 DDW65557 DNS65557 DXO65557 EHK65557 ERG65557 FBC65557 FKY65557 FUU65557 GEQ65557 GOM65557 GYI65557 HIE65557 HSA65557 IBW65557 ILS65557 IVO65557 JFK65557 JPG65557 JZC65557 KIY65557 KSU65557 LCQ65557 LMM65557 LWI65557 MGE65557 MQA65557 MZW65557 NJS65557 NTO65557 ODK65557 ONG65557 OXC65557 PGY65557 PQU65557 QAQ65557 QKM65557 QUI65557 REE65557 ROA65557 RXW65557 SHS65557 SRO65557 TBK65557 TLG65557 TVC65557 UEY65557 UOU65557 UYQ65557 VIM65557 VSI65557 WCE65557 WMA65557 WVW65557 M131082 JK131093 TG131093 ADC131093 AMY131093 AWU131093 BGQ131093 BQM131093 CAI131093 CKE131093 CUA131093 DDW131093 DNS131093 DXO131093 EHK131093 ERG131093 FBC131093 FKY131093 FUU131093 GEQ131093 GOM131093 GYI131093 HIE131093 HSA131093 IBW131093 ILS131093 IVO131093 JFK131093 JPG131093 JZC131093 KIY131093 KSU131093 LCQ131093 LMM131093 LWI131093 MGE131093 MQA131093 MZW131093 NJS131093 NTO131093 ODK131093 ONG131093 OXC131093 PGY131093 PQU131093 QAQ131093 QKM131093 QUI131093 REE131093 ROA131093 RXW131093 SHS131093 SRO131093 TBK131093 TLG131093 TVC131093 UEY131093 UOU131093 UYQ131093 VIM131093 VSI131093 WCE131093 WMA131093 WVW131093 M196618 JK196629 TG196629 ADC196629 AMY196629 AWU196629 BGQ196629 BQM196629 CAI196629 CKE196629 CUA196629 DDW196629 DNS196629 DXO196629 EHK196629 ERG196629 FBC196629 FKY196629 FUU196629 GEQ196629 GOM196629 GYI196629 HIE196629 HSA196629 IBW196629 ILS196629 IVO196629 JFK196629 JPG196629 JZC196629 KIY196629 KSU196629 LCQ196629 LMM196629 LWI196629 MGE196629 MQA196629 MZW196629 NJS196629 NTO196629 ODK196629 ONG196629 OXC196629 PGY196629 PQU196629 QAQ196629 QKM196629 QUI196629 REE196629 ROA196629 RXW196629 SHS196629 SRO196629 TBK196629 TLG196629 TVC196629 UEY196629 UOU196629 UYQ196629 VIM196629 VSI196629 WCE196629 WMA196629 WVW196629 M262154 JK262165 TG262165 ADC262165 AMY262165 AWU262165 BGQ262165 BQM262165 CAI262165 CKE262165 CUA262165 DDW262165 DNS262165 DXO262165 EHK262165 ERG262165 FBC262165 FKY262165 FUU262165 GEQ262165 GOM262165 GYI262165 HIE262165 HSA262165 IBW262165 ILS262165 IVO262165 JFK262165 JPG262165 JZC262165 KIY262165 KSU262165 LCQ262165 LMM262165 LWI262165 MGE262165 MQA262165 MZW262165 NJS262165 NTO262165 ODK262165 ONG262165 OXC262165 PGY262165 PQU262165 QAQ262165 QKM262165 QUI262165 REE262165 ROA262165 RXW262165 SHS262165 SRO262165 TBK262165 TLG262165 TVC262165 UEY262165 UOU262165 UYQ262165 VIM262165 VSI262165 WCE262165 WMA262165 WVW262165 M327690 JK327701 TG327701 ADC327701 AMY327701 AWU327701 BGQ327701 BQM327701 CAI327701 CKE327701 CUA327701 DDW327701 DNS327701 DXO327701 EHK327701 ERG327701 FBC327701 FKY327701 FUU327701 GEQ327701 GOM327701 GYI327701 HIE327701 HSA327701 IBW327701 ILS327701 IVO327701 JFK327701 JPG327701 JZC327701 KIY327701 KSU327701 LCQ327701 LMM327701 LWI327701 MGE327701 MQA327701 MZW327701 NJS327701 NTO327701 ODK327701 ONG327701 OXC327701 PGY327701 PQU327701 QAQ327701 QKM327701 QUI327701 REE327701 ROA327701 RXW327701 SHS327701 SRO327701 TBK327701 TLG327701 TVC327701 UEY327701 UOU327701 UYQ327701 VIM327701 VSI327701 WCE327701 WMA327701 WVW327701 M393226 JK393237 TG393237 ADC393237 AMY393237 AWU393237 BGQ393237 BQM393237 CAI393237 CKE393237 CUA393237 DDW393237 DNS393237 DXO393237 EHK393237 ERG393237 FBC393237 FKY393237 FUU393237 GEQ393237 GOM393237 GYI393237 HIE393237 HSA393237 IBW393237 ILS393237 IVO393237 JFK393237 JPG393237 JZC393237 KIY393237 KSU393237 LCQ393237 LMM393237 LWI393237 MGE393237 MQA393237 MZW393237 NJS393237 NTO393237 ODK393237 ONG393237 OXC393237 PGY393237 PQU393237 QAQ393237 QKM393237 QUI393237 REE393237 ROA393237 RXW393237 SHS393237 SRO393237 TBK393237 TLG393237 TVC393237 UEY393237 UOU393237 UYQ393237 VIM393237 VSI393237 WCE393237 WMA393237 WVW393237 M458762 JK458773 TG458773 ADC458773 AMY458773 AWU458773 BGQ458773 BQM458773 CAI458773 CKE458773 CUA458773 DDW458773 DNS458773 DXO458773 EHK458773 ERG458773 FBC458773 FKY458773 FUU458773 GEQ458773 GOM458773 GYI458773 HIE458773 HSA458773 IBW458773 ILS458773 IVO458773 JFK458773 JPG458773 JZC458773 KIY458773 KSU458773 LCQ458773 LMM458773 LWI458773 MGE458773 MQA458773 MZW458773 NJS458773 NTO458773 ODK458773 ONG458773 OXC458773 PGY458773 PQU458773 QAQ458773 QKM458773 QUI458773 REE458773 ROA458773 RXW458773 SHS458773 SRO458773 TBK458773 TLG458773 TVC458773 UEY458773 UOU458773 UYQ458773 VIM458773 VSI458773 WCE458773 WMA458773 WVW458773 M524298 JK524309 TG524309 ADC524309 AMY524309 AWU524309 BGQ524309 BQM524309 CAI524309 CKE524309 CUA524309 DDW524309 DNS524309 DXO524309 EHK524309 ERG524309 FBC524309 FKY524309 FUU524309 GEQ524309 GOM524309 GYI524309 HIE524309 HSA524309 IBW524309 ILS524309 IVO524309 JFK524309 JPG524309 JZC524309 KIY524309 KSU524309 LCQ524309 LMM524309 LWI524309 MGE524309 MQA524309 MZW524309 NJS524309 NTO524309 ODK524309 ONG524309 OXC524309 PGY524309 PQU524309 QAQ524309 QKM524309 QUI524309 REE524309 ROA524309 RXW524309 SHS524309 SRO524309 TBK524309 TLG524309 TVC524309 UEY524309 UOU524309 UYQ524309 VIM524309 VSI524309 WCE524309 WMA524309 WVW524309 M589834 JK589845 TG589845 ADC589845 AMY589845 AWU589845 BGQ589845 BQM589845 CAI589845 CKE589845 CUA589845 DDW589845 DNS589845 DXO589845 EHK589845 ERG589845 FBC589845 FKY589845 FUU589845 GEQ589845 GOM589845 GYI589845 HIE589845 HSA589845 IBW589845 ILS589845 IVO589845 JFK589845 JPG589845 JZC589845 KIY589845 KSU589845 LCQ589845 LMM589845 LWI589845 MGE589845 MQA589845 MZW589845 NJS589845 NTO589845 ODK589845 ONG589845 OXC589845 PGY589845 PQU589845 QAQ589845 QKM589845 QUI589845 REE589845 ROA589845 RXW589845 SHS589845 SRO589845 TBK589845 TLG589845 TVC589845 UEY589845 UOU589845 UYQ589845 VIM589845 VSI589845 WCE589845 WMA589845 WVW589845 M655370 JK655381 TG655381 ADC655381 AMY655381 AWU655381 BGQ655381 BQM655381 CAI655381 CKE655381 CUA655381 DDW655381 DNS655381 DXO655381 EHK655381 ERG655381 FBC655381 FKY655381 FUU655381 GEQ655381 GOM655381 GYI655381 HIE655381 HSA655381 IBW655381 ILS655381 IVO655381 JFK655381 JPG655381 JZC655381 KIY655381 KSU655381 LCQ655381 LMM655381 LWI655381 MGE655381 MQA655381 MZW655381 NJS655381 NTO655381 ODK655381 ONG655381 OXC655381 PGY655381 PQU655381 QAQ655381 QKM655381 QUI655381 REE655381 ROA655381 RXW655381 SHS655381 SRO655381 TBK655381 TLG655381 TVC655381 UEY655381 UOU655381 UYQ655381 VIM655381 VSI655381 WCE655381 WMA655381 WVW655381 M720906 JK720917 TG720917 ADC720917 AMY720917 AWU720917 BGQ720917 BQM720917 CAI720917 CKE720917 CUA720917 DDW720917 DNS720917 DXO720917 EHK720917 ERG720917 FBC720917 FKY720917 FUU720917 GEQ720917 GOM720917 GYI720917 HIE720917 HSA720917 IBW720917 ILS720917 IVO720917 JFK720917 JPG720917 JZC720917 KIY720917 KSU720917 LCQ720917 LMM720917 LWI720917 MGE720917 MQA720917 MZW720917 NJS720917 NTO720917 ODK720917 ONG720917 OXC720917 PGY720917 PQU720917 QAQ720917 QKM720917 QUI720917 REE720917 ROA720917 RXW720917 SHS720917 SRO720917 TBK720917 TLG720917 TVC720917 UEY720917 UOU720917 UYQ720917 VIM720917 VSI720917 WCE720917 WMA720917 WVW720917 M786442 JK786453 TG786453 ADC786453 AMY786453 AWU786453 BGQ786453 BQM786453 CAI786453 CKE786453 CUA786453 DDW786453 DNS786453 DXO786453 EHK786453 ERG786453 FBC786453 FKY786453 FUU786453 GEQ786453 GOM786453 GYI786453 HIE786453 HSA786453 IBW786453 ILS786453 IVO786453 JFK786453 JPG786453 JZC786453 KIY786453 KSU786453 LCQ786453 LMM786453 LWI786453 MGE786453 MQA786453 MZW786453 NJS786453 NTO786453 ODK786453 ONG786453 OXC786453 PGY786453 PQU786453 QAQ786453 QKM786453 QUI786453 REE786453 ROA786453 RXW786453 SHS786453 SRO786453 TBK786453 TLG786453 TVC786453 UEY786453 UOU786453 UYQ786453 VIM786453 VSI786453 WCE786453 WMA786453 WVW786453 M851978 JK851989 TG851989 ADC851989 AMY851989 AWU851989 BGQ851989 BQM851989 CAI851989 CKE851989 CUA851989 DDW851989 DNS851989 DXO851989 EHK851989 ERG851989 FBC851989 FKY851989 FUU851989 GEQ851989 GOM851989 GYI851989 HIE851989 HSA851989 IBW851989 ILS851989 IVO851989 JFK851989 JPG851989 JZC851989 KIY851989 KSU851989 LCQ851989 LMM851989 LWI851989 MGE851989 MQA851989 MZW851989 NJS851989 NTO851989 ODK851989 ONG851989 OXC851989 PGY851989 PQU851989 QAQ851989 QKM851989 QUI851989 REE851989 ROA851989 RXW851989 SHS851989 SRO851989 TBK851989 TLG851989 TVC851989 UEY851989 UOU851989 UYQ851989 VIM851989 VSI851989 WCE851989 WMA851989 WVW851989 M917514 JK917525 TG917525 ADC917525 AMY917525 AWU917525 BGQ917525 BQM917525 CAI917525 CKE917525 CUA917525 DDW917525 DNS917525 DXO917525 EHK917525 ERG917525 FBC917525 FKY917525 FUU917525 GEQ917525 GOM917525 GYI917525 HIE917525 HSA917525 IBW917525 ILS917525 IVO917525 JFK917525 JPG917525 JZC917525 KIY917525 KSU917525 LCQ917525 LMM917525 LWI917525 MGE917525 MQA917525 MZW917525 NJS917525 NTO917525 ODK917525 ONG917525 OXC917525 PGY917525 PQU917525 QAQ917525 QKM917525 QUI917525 REE917525 ROA917525 RXW917525 SHS917525 SRO917525 TBK917525 TLG917525 TVC917525 UEY917525 UOU917525 UYQ917525 VIM917525 VSI917525 WCE917525 WMA917525 WVW917525 M983050 JK983061 TG983061 ADC983061 AMY983061 AWU983061 BGQ983061 BQM983061 CAI983061 CKE983061 CUA983061 DDW983061 DNS983061 DXO983061 EHK983061 ERG983061 FBC983061 FKY983061 FUU983061 GEQ983061 GOM983061 GYI983061 HIE983061 HSA983061 IBW983061 ILS983061 IVO983061 JFK983061 JPG983061 JZC983061 KIY983061 KSU983061 LCQ983061 LMM983061 LWI983061 MGE983061 MQA983061 MZW983061 NJS983061 NTO983061 ODK983061 ONG983061 OXC983061 PGY983061 PQU983061 QAQ983061 QKM983061 QUI983061 REE983061 ROA983061 RXW983061 SHS983061 SRO983061 TBK983061 TLG983061 TVC983061 UEY983061 UOU983061 UYQ983061 VIM983061 VSI983061 WCE983061 WMA983061 WVW983061 P38 JK44 TG44 ADC44 AMY44 AWU44 BGQ44 BQM44 CAI44 CKE44 CUA44 DDW44 DNS44 DXO44 EHK44 ERG44 FBC44 FKY44 FUU44 GEQ44 GOM44 GYI44 HIE44 HSA44 IBW44 ILS44 IVO44 JFK44 JPG44 JZC44 KIY44 KSU44 LCQ44 LMM44 LWI44 MGE44 MQA44 MZW44 NJS44 NTO44 ODK44 ONG44 OXC44 PGY44 PQU44 QAQ44 QKM44 QUI44 REE44 ROA44 RXW44 SHS44 SRO44 TBK44 TLG44 TVC44 UEY44 UOU44 UYQ44 VIM44 VSI44 WCE44 WMA44 WVW44 M65569 JK65580 TG65580 ADC65580 AMY65580 AWU65580 BGQ65580 BQM65580 CAI65580 CKE65580 CUA65580 DDW65580 DNS65580 DXO65580 EHK65580 ERG65580 FBC65580 FKY65580 FUU65580 GEQ65580 GOM65580 GYI65580 HIE65580 HSA65580 IBW65580 ILS65580 IVO65580 JFK65580 JPG65580 JZC65580 KIY65580 KSU65580 LCQ65580 LMM65580 LWI65580 MGE65580 MQA65580 MZW65580 NJS65580 NTO65580 ODK65580 ONG65580 OXC65580 PGY65580 PQU65580 QAQ65580 QKM65580 QUI65580 REE65580 ROA65580 RXW65580 SHS65580 SRO65580 TBK65580 TLG65580 TVC65580 UEY65580 UOU65580 UYQ65580 VIM65580 VSI65580 WCE65580 WMA65580 WVW65580 M131105 JK131116 TG131116 ADC131116 AMY131116 AWU131116 BGQ131116 BQM131116 CAI131116 CKE131116 CUA131116 DDW131116 DNS131116 DXO131116 EHK131116 ERG131116 FBC131116 FKY131116 FUU131116 GEQ131116 GOM131116 GYI131116 HIE131116 HSA131116 IBW131116 ILS131116 IVO131116 JFK131116 JPG131116 JZC131116 KIY131116 KSU131116 LCQ131116 LMM131116 LWI131116 MGE131116 MQA131116 MZW131116 NJS131116 NTO131116 ODK131116 ONG131116 OXC131116 PGY131116 PQU131116 QAQ131116 QKM131116 QUI131116 REE131116 ROA131116 RXW131116 SHS131116 SRO131116 TBK131116 TLG131116 TVC131116 UEY131116 UOU131116 UYQ131116 VIM131116 VSI131116 WCE131116 WMA131116 WVW131116 M196641 JK196652 TG196652 ADC196652 AMY196652 AWU196652 BGQ196652 BQM196652 CAI196652 CKE196652 CUA196652 DDW196652 DNS196652 DXO196652 EHK196652 ERG196652 FBC196652 FKY196652 FUU196652 GEQ196652 GOM196652 GYI196652 HIE196652 HSA196652 IBW196652 ILS196652 IVO196652 JFK196652 JPG196652 JZC196652 KIY196652 KSU196652 LCQ196652 LMM196652 LWI196652 MGE196652 MQA196652 MZW196652 NJS196652 NTO196652 ODK196652 ONG196652 OXC196652 PGY196652 PQU196652 QAQ196652 QKM196652 QUI196652 REE196652 ROA196652 RXW196652 SHS196652 SRO196652 TBK196652 TLG196652 TVC196652 UEY196652 UOU196652 UYQ196652 VIM196652 VSI196652 WCE196652 WMA196652 WVW196652 M262177 JK262188 TG262188 ADC262188 AMY262188 AWU262188 BGQ262188 BQM262188 CAI262188 CKE262188 CUA262188 DDW262188 DNS262188 DXO262188 EHK262188 ERG262188 FBC262188 FKY262188 FUU262188 GEQ262188 GOM262188 GYI262188 HIE262188 HSA262188 IBW262188 ILS262188 IVO262188 JFK262188 JPG262188 JZC262188 KIY262188 KSU262188 LCQ262188 LMM262188 LWI262188 MGE262188 MQA262188 MZW262188 NJS262188 NTO262188 ODK262188 ONG262188 OXC262188 PGY262188 PQU262188 QAQ262188 QKM262188 QUI262188 REE262188 ROA262188 RXW262188 SHS262188 SRO262188 TBK262188 TLG262188 TVC262188 UEY262188 UOU262188 UYQ262188 VIM262188 VSI262188 WCE262188 WMA262188 WVW262188 M327713 JK327724 TG327724 ADC327724 AMY327724 AWU327724 BGQ327724 BQM327724 CAI327724 CKE327724 CUA327724 DDW327724 DNS327724 DXO327724 EHK327724 ERG327724 FBC327724 FKY327724 FUU327724 GEQ327724 GOM327724 GYI327724 HIE327724 HSA327724 IBW327724 ILS327724 IVO327724 JFK327724 JPG327724 JZC327724 KIY327724 KSU327724 LCQ327724 LMM327724 LWI327724 MGE327724 MQA327724 MZW327724 NJS327724 NTO327724 ODK327724 ONG327724 OXC327724 PGY327724 PQU327724 QAQ327724 QKM327724 QUI327724 REE327724 ROA327724 RXW327724 SHS327724 SRO327724 TBK327724 TLG327724 TVC327724 UEY327724 UOU327724 UYQ327724 VIM327724 VSI327724 WCE327724 WMA327724 WVW327724 M393249 JK393260 TG393260 ADC393260 AMY393260 AWU393260 BGQ393260 BQM393260 CAI393260 CKE393260 CUA393260 DDW393260 DNS393260 DXO393260 EHK393260 ERG393260 FBC393260 FKY393260 FUU393260 GEQ393260 GOM393260 GYI393260 HIE393260 HSA393260 IBW393260 ILS393260 IVO393260 JFK393260 JPG393260 JZC393260 KIY393260 KSU393260 LCQ393260 LMM393260 LWI393260 MGE393260 MQA393260 MZW393260 NJS393260 NTO393260 ODK393260 ONG393260 OXC393260 PGY393260 PQU393260 QAQ393260 QKM393260 QUI393260 REE393260 ROA393260 RXW393260 SHS393260 SRO393260 TBK393260 TLG393260 TVC393260 UEY393260 UOU393260 UYQ393260 VIM393260 VSI393260 WCE393260 WMA393260 WVW393260 M458785 JK458796 TG458796 ADC458796 AMY458796 AWU458796 BGQ458796 BQM458796 CAI458796 CKE458796 CUA458796 DDW458796 DNS458796 DXO458796 EHK458796 ERG458796 FBC458796 FKY458796 FUU458796 GEQ458796 GOM458796 GYI458796 HIE458796 HSA458796 IBW458796 ILS458796 IVO458796 JFK458796 JPG458796 JZC458796 KIY458796 KSU458796 LCQ458796 LMM458796 LWI458796 MGE458796 MQA458796 MZW458796 NJS458796 NTO458796 ODK458796 ONG458796 OXC458796 PGY458796 PQU458796 QAQ458796 QKM458796 QUI458796 REE458796 ROA458796 RXW458796 SHS458796 SRO458796 TBK458796 TLG458796 TVC458796 UEY458796 UOU458796 UYQ458796 VIM458796 VSI458796 WCE458796 WMA458796 WVW458796 M524321 JK524332 TG524332 ADC524332 AMY524332 AWU524332 BGQ524332 BQM524332 CAI524332 CKE524332 CUA524332 DDW524332 DNS524332 DXO524332 EHK524332 ERG524332 FBC524332 FKY524332 FUU524332 GEQ524332 GOM524332 GYI524332 HIE524332 HSA524332 IBW524332 ILS524332 IVO524332 JFK524332 JPG524332 JZC524332 KIY524332 KSU524332 LCQ524332 LMM524332 LWI524332 MGE524332 MQA524332 MZW524332 NJS524332 NTO524332 ODK524332 ONG524332 OXC524332 PGY524332 PQU524332 QAQ524332 QKM524332 QUI524332 REE524332 ROA524332 RXW524332 SHS524332 SRO524332 TBK524332 TLG524332 TVC524332 UEY524332 UOU524332 UYQ524332 VIM524332 VSI524332 WCE524332 WMA524332 WVW524332 M589857 JK589868 TG589868 ADC589868 AMY589868 AWU589868 BGQ589868 BQM589868 CAI589868 CKE589868 CUA589868 DDW589868 DNS589868 DXO589868 EHK589868 ERG589868 FBC589868 FKY589868 FUU589868 GEQ589868 GOM589868 GYI589868 HIE589868 HSA589868 IBW589868 ILS589868 IVO589868 JFK589868 JPG589868 JZC589868 KIY589868 KSU589868 LCQ589868 LMM589868 LWI589868 MGE589868 MQA589868 MZW589868 NJS589868 NTO589868 ODK589868 ONG589868 OXC589868 PGY589868 PQU589868 QAQ589868 QKM589868 QUI589868 REE589868 ROA589868 RXW589868 SHS589868 SRO589868 TBK589868 TLG589868 TVC589868 UEY589868 UOU589868 UYQ589868 VIM589868 VSI589868 WCE589868 WMA589868 WVW589868 M655393 JK655404 TG655404 ADC655404 AMY655404 AWU655404 BGQ655404 BQM655404 CAI655404 CKE655404 CUA655404 DDW655404 DNS655404 DXO655404 EHK655404 ERG655404 FBC655404 FKY655404 FUU655404 GEQ655404 GOM655404 GYI655404 HIE655404 HSA655404 IBW655404 ILS655404 IVO655404 JFK655404 JPG655404 JZC655404 KIY655404 KSU655404 LCQ655404 LMM655404 LWI655404 MGE655404 MQA655404 MZW655404 NJS655404 NTO655404 ODK655404 ONG655404 OXC655404 PGY655404 PQU655404 QAQ655404 QKM655404 QUI655404 REE655404 ROA655404 RXW655404 SHS655404 SRO655404 TBK655404 TLG655404 TVC655404 UEY655404 UOU655404 UYQ655404 VIM655404 VSI655404 WCE655404 WMA655404 WVW655404 M720929 JK720940 TG720940 ADC720940 AMY720940 AWU720940 BGQ720940 BQM720940 CAI720940 CKE720940 CUA720940 DDW720940 DNS720940 DXO720940 EHK720940 ERG720940 FBC720940 FKY720940 FUU720940 GEQ720940 GOM720940 GYI720940 HIE720940 HSA720940 IBW720940 ILS720940 IVO720940 JFK720940 JPG720940 JZC720940 KIY720940 KSU720940 LCQ720940 LMM720940 LWI720940 MGE720940 MQA720940 MZW720940 NJS720940 NTO720940 ODK720940 ONG720940 OXC720940 PGY720940 PQU720940 QAQ720940 QKM720940 QUI720940 REE720940 ROA720940 RXW720940 SHS720940 SRO720940 TBK720940 TLG720940 TVC720940 UEY720940 UOU720940 UYQ720940 VIM720940 VSI720940 WCE720940 WMA720940 WVW720940 M786465 JK786476 TG786476 ADC786476 AMY786476 AWU786476 BGQ786476 BQM786476 CAI786476 CKE786476 CUA786476 DDW786476 DNS786476 DXO786476 EHK786476 ERG786476 FBC786476 FKY786476 FUU786476 GEQ786476 GOM786476 GYI786476 HIE786476 HSA786476 IBW786476 ILS786476 IVO786476 JFK786476 JPG786476 JZC786476 KIY786476 KSU786476 LCQ786476 LMM786476 LWI786476 MGE786476 MQA786476 MZW786476 NJS786476 NTO786476 ODK786476 ONG786476 OXC786476 PGY786476 PQU786476 QAQ786476 QKM786476 QUI786476 REE786476 ROA786476 RXW786476 SHS786476 SRO786476 TBK786476 TLG786476 TVC786476 UEY786476 UOU786476 UYQ786476 VIM786476 VSI786476 WCE786476 WMA786476 WVW786476 M852001 JK852012 TG852012 ADC852012 AMY852012 AWU852012 BGQ852012 BQM852012 CAI852012 CKE852012 CUA852012 DDW852012 DNS852012 DXO852012 EHK852012 ERG852012 FBC852012 FKY852012 FUU852012 GEQ852012 GOM852012 GYI852012 HIE852012 HSA852012 IBW852012 ILS852012 IVO852012 JFK852012 JPG852012 JZC852012 KIY852012 KSU852012 LCQ852012 LMM852012 LWI852012 MGE852012 MQA852012 MZW852012 NJS852012 NTO852012 ODK852012 ONG852012 OXC852012 PGY852012 PQU852012 QAQ852012 QKM852012 QUI852012 REE852012 ROA852012 RXW852012 SHS852012 SRO852012 TBK852012 TLG852012 TVC852012 UEY852012 UOU852012 UYQ852012 VIM852012 VSI852012 WCE852012 WMA852012 WVW852012 M917537 JK917548 TG917548 ADC917548 AMY917548 AWU917548 BGQ917548 BQM917548 CAI917548 CKE917548 CUA917548 DDW917548 DNS917548 DXO917548 EHK917548 ERG917548 FBC917548 FKY917548 FUU917548 GEQ917548 GOM917548 GYI917548 HIE917548 HSA917548 IBW917548 ILS917548 IVO917548 JFK917548 JPG917548 JZC917548 KIY917548 KSU917548 LCQ917548 LMM917548 LWI917548 MGE917548 MQA917548 MZW917548 NJS917548 NTO917548 ODK917548 ONG917548 OXC917548 PGY917548 PQU917548 QAQ917548 QKM917548 QUI917548 REE917548 ROA917548 RXW917548 SHS917548 SRO917548 TBK917548 TLG917548 TVC917548 UEY917548 UOU917548 UYQ917548 VIM917548 VSI917548 WCE917548 WMA917548 WVW917548 M983073 JK983084 TG983084 ADC983084 AMY983084 AWU983084 BGQ983084 BQM983084 CAI983084 CKE983084 CUA983084 DDW983084 DNS983084 DXO983084 EHK983084 ERG983084 FBC983084 FKY983084 FUU983084 GEQ983084 GOM983084 GYI983084 HIE983084 HSA983084 IBW983084 ILS983084 IVO983084 JFK983084 JPG983084 JZC983084 KIY983084 KSU983084 LCQ983084 LMM983084 LWI983084 MGE983084 MQA983084 MZW983084 NJS983084 NTO983084 ODK983084 ONG983084 OXC983084 PGY983084 PQU983084 QAQ983084 QKM983084 QUI983084 REE983084 ROA983084 RXW983084 SHS983084 SRO983084 TBK983084 TLG983084 TVC983084 UEY983084 UOU983084 UYQ983084 VIM983084 VSI983084 WCE983084 WMA983084 WVW983084" xr:uid="{00000000-0002-0000-0200-000000000000}"/>
    <dataValidation type="decimal" operator="greaterThan" allowBlank="1" showInputMessage="1" showErrorMessage="1" sqref="G28:G35 JE29:JE40 TA29:TA40 ACW29:ACW40 AMS29:AMS40 AWO29:AWO40 BGK29:BGK40 BQG29:BQG40 CAC29:CAC40 CJY29:CJY40 CTU29:CTU40 DDQ29:DDQ40 DNM29:DNM40 DXI29:DXI40 EHE29:EHE40 ERA29:ERA40 FAW29:FAW40 FKS29:FKS40 FUO29:FUO40 GEK29:GEK40 GOG29:GOG40 GYC29:GYC40 HHY29:HHY40 HRU29:HRU40 IBQ29:IBQ40 ILM29:ILM40 IVI29:IVI40 JFE29:JFE40 JPA29:JPA40 JYW29:JYW40 KIS29:KIS40 KSO29:KSO40 LCK29:LCK40 LMG29:LMG40 LWC29:LWC40 MFY29:MFY40 MPU29:MPU40 MZQ29:MZQ40 NJM29:NJM40 NTI29:NTI40 ODE29:ODE40 ONA29:ONA40 OWW29:OWW40 PGS29:PGS40 PQO29:PQO40 QAK29:QAK40 QKG29:QKG40 QUC29:QUC40 RDY29:RDY40 RNU29:RNU40 RXQ29:RXQ40 SHM29:SHM40 SRI29:SRI40 TBE29:TBE40 TLA29:TLA40 TUW29:TUW40 UES29:UES40 UOO29:UOO40 UYK29:UYK40 VIG29:VIG40 VSC29:VSC40 WBY29:WBY40 WLU29:WLU40 WVQ29:WVQ40 G65554:G65565 JE65565:JE65576 TA65565:TA65576 ACW65565:ACW65576 AMS65565:AMS65576 AWO65565:AWO65576 BGK65565:BGK65576 BQG65565:BQG65576 CAC65565:CAC65576 CJY65565:CJY65576 CTU65565:CTU65576 DDQ65565:DDQ65576 DNM65565:DNM65576 DXI65565:DXI65576 EHE65565:EHE65576 ERA65565:ERA65576 FAW65565:FAW65576 FKS65565:FKS65576 FUO65565:FUO65576 GEK65565:GEK65576 GOG65565:GOG65576 GYC65565:GYC65576 HHY65565:HHY65576 HRU65565:HRU65576 IBQ65565:IBQ65576 ILM65565:ILM65576 IVI65565:IVI65576 JFE65565:JFE65576 JPA65565:JPA65576 JYW65565:JYW65576 KIS65565:KIS65576 KSO65565:KSO65576 LCK65565:LCK65576 LMG65565:LMG65576 LWC65565:LWC65576 MFY65565:MFY65576 MPU65565:MPU65576 MZQ65565:MZQ65576 NJM65565:NJM65576 NTI65565:NTI65576 ODE65565:ODE65576 ONA65565:ONA65576 OWW65565:OWW65576 PGS65565:PGS65576 PQO65565:PQO65576 QAK65565:QAK65576 QKG65565:QKG65576 QUC65565:QUC65576 RDY65565:RDY65576 RNU65565:RNU65576 RXQ65565:RXQ65576 SHM65565:SHM65576 SRI65565:SRI65576 TBE65565:TBE65576 TLA65565:TLA65576 TUW65565:TUW65576 UES65565:UES65576 UOO65565:UOO65576 UYK65565:UYK65576 VIG65565:VIG65576 VSC65565:VSC65576 WBY65565:WBY65576 WLU65565:WLU65576 WVQ65565:WVQ65576 G131090:G131101 JE131101:JE131112 TA131101:TA131112 ACW131101:ACW131112 AMS131101:AMS131112 AWO131101:AWO131112 BGK131101:BGK131112 BQG131101:BQG131112 CAC131101:CAC131112 CJY131101:CJY131112 CTU131101:CTU131112 DDQ131101:DDQ131112 DNM131101:DNM131112 DXI131101:DXI131112 EHE131101:EHE131112 ERA131101:ERA131112 FAW131101:FAW131112 FKS131101:FKS131112 FUO131101:FUO131112 GEK131101:GEK131112 GOG131101:GOG131112 GYC131101:GYC131112 HHY131101:HHY131112 HRU131101:HRU131112 IBQ131101:IBQ131112 ILM131101:ILM131112 IVI131101:IVI131112 JFE131101:JFE131112 JPA131101:JPA131112 JYW131101:JYW131112 KIS131101:KIS131112 KSO131101:KSO131112 LCK131101:LCK131112 LMG131101:LMG131112 LWC131101:LWC131112 MFY131101:MFY131112 MPU131101:MPU131112 MZQ131101:MZQ131112 NJM131101:NJM131112 NTI131101:NTI131112 ODE131101:ODE131112 ONA131101:ONA131112 OWW131101:OWW131112 PGS131101:PGS131112 PQO131101:PQO131112 QAK131101:QAK131112 QKG131101:QKG131112 QUC131101:QUC131112 RDY131101:RDY131112 RNU131101:RNU131112 RXQ131101:RXQ131112 SHM131101:SHM131112 SRI131101:SRI131112 TBE131101:TBE131112 TLA131101:TLA131112 TUW131101:TUW131112 UES131101:UES131112 UOO131101:UOO131112 UYK131101:UYK131112 VIG131101:VIG131112 VSC131101:VSC131112 WBY131101:WBY131112 WLU131101:WLU131112 WVQ131101:WVQ131112 G196626:G196637 JE196637:JE196648 TA196637:TA196648 ACW196637:ACW196648 AMS196637:AMS196648 AWO196637:AWO196648 BGK196637:BGK196648 BQG196637:BQG196648 CAC196637:CAC196648 CJY196637:CJY196648 CTU196637:CTU196648 DDQ196637:DDQ196648 DNM196637:DNM196648 DXI196637:DXI196648 EHE196637:EHE196648 ERA196637:ERA196648 FAW196637:FAW196648 FKS196637:FKS196648 FUO196637:FUO196648 GEK196637:GEK196648 GOG196637:GOG196648 GYC196637:GYC196648 HHY196637:HHY196648 HRU196637:HRU196648 IBQ196637:IBQ196648 ILM196637:ILM196648 IVI196637:IVI196648 JFE196637:JFE196648 JPA196637:JPA196648 JYW196637:JYW196648 KIS196637:KIS196648 KSO196637:KSO196648 LCK196637:LCK196648 LMG196637:LMG196648 LWC196637:LWC196648 MFY196637:MFY196648 MPU196637:MPU196648 MZQ196637:MZQ196648 NJM196637:NJM196648 NTI196637:NTI196648 ODE196637:ODE196648 ONA196637:ONA196648 OWW196637:OWW196648 PGS196637:PGS196648 PQO196637:PQO196648 QAK196637:QAK196648 QKG196637:QKG196648 QUC196637:QUC196648 RDY196637:RDY196648 RNU196637:RNU196648 RXQ196637:RXQ196648 SHM196637:SHM196648 SRI196637:SRI196648 TBE196637:TBE196648 TLA196637:TLA196648 TUW196637:TUW196648 UES196637:UES196648 UOO196637:UOO196648 UYK196637:UYK196648 VIG196637:VIG196648 VSC196637:VSC196648 WBY196637:WBY196648 WLU196637:WLU196648 WVQ196637:WVQ196648 G262162:G262173 JE262173:JE262184 TA262173:TA262184 ACW262173:ACW262184 AMS262173:AMS262184 AWO262173:AWO262184 BGK262173:BGK262184 BQG262173:BQG262184 CAC262173:CAC262184 CJY262173:CJY262184 CTU262173:CTU262184 DDQ262173:DDQ262184 DNM262173:DNM262184 DXI262173:DXI262184 EHE262173:EHE262184 ERA262173:ERA262184 FAW262173:FAW262184 FKS262173:FKS262184 FUO262173:FUO262184 GEK262173:GEK262184 GOG262173:GOG262184 GYC262173:GYC262184 HHY262173:HHY262184 HRU262173:HRU262184 IBQ262173:IBQ262184 ILM262173:ILM262184 IVI262173:IVI262184 JFE262173:JFE262184 JPA262173:JPA262184 JYW262173:JYW262184 KIS262173:KIS262184 KSO262173:KSO262184 LCK262173:LCK262184 LMG262173:LMG262184 LWC262173:LWC262184 MFY262173:MFY262184 MPU262173:MPU262184 MZQ262173:MZQ262184 NJM262173:NJM262184 NTI262173:NTI262184 ODE262173:ODE262184 ONA262173:ONA262184 OWW262173:OWW262184 PGS262173:PGS262184 PQO262173:PQO262184 QAK262173:QAK262184 QKG262173:QKG262184 QUC262173:QUC262184 RDY262173:RDY262184 RNU262173:RNU262184 RXQ262173:RXQ262184 SHM262173:SHM262184 SRI262173:SRI262184 TBE262173:TBE262184 TLA262173:TLA262184 TUW262173:TUW262184 UES262173:UES262184 UOO262173:UOO262184 UYK262173:UYK262184 VIG262173:VIG262184 VSC262173:VSC262184 WBY262173:WBY262184 WLU262173:WLU262184 WVQ262173:WVQ262184 G327698:G327709 JE327709:JE327720 TA327709:TA327720 ACW327709:ACW327720 AMS327709:AMS327720 AWO327709:AWO327720 BGK327709:BGK327720 BQG327709:BQG327720 CAC327709:CAC327720 CJY327709:CJY327720 CTU327709:CTU327720 DDQ327709:DDQ327720 DNM327709:DNM327720 DXI327709:DXI327720 EHE327709:EHE327720 ERA327709:ERA327720 FAW327709:FAW327720 FKS327709:FKS327720 FUO327709:FUO327720 GEK327709:GEK327720 GOG327709:GOG327720 GYC327709:GYC327720 HHY327709:HHY327720 HRU327709:HRU327720 IBQ327709:IBQ327720 ILM327709:ILM327720 IVI327709:IVI327720 JFE327709:JFE327720 JPA327709:JPA327720 JYW327709:JYW327720 KIS327709:KIS327720 KSO327709:KSO327720 LCK327709:LCK327720 LMG327709:LMG327720 LWC327709:LWC327720 MFY327709:MFY327720 MPU327709:MPU327720 MZQ327709:MZQ327720 NJM327709:NJM327720 NTI327709:NTI327720 ODE327709:ODE327720 ONA327709:ONA327720 OWW327709:OWW327720 PGS327709:PGS327720 PQO327709:PQO327720 QAK327709:QAK327720 QKG327709:QKG327720 QUC327709:QUC327720 RDY327709:RDY327720 RNU327709:RNU327720 RXQ327709:RXQ327720 SHM327709:SHM327720 SRI327709:SRI327720 TBE327709:TBE327720 TLA327709:TLA327720 TUW327709:TUW327720 UES327709:UES327720 UOO327709:UOO327720 UYK327709:UYK327720 VIG327709:VIG327720 VSC327709:VSC327720 WBY327709:WBY327720 WLU327709:WLU327720 WVQ327709:WVQ327720 G393234:G393245 JE393245:JE393256 TA393245:TA393256 ACW393245:ACW393256 AMS393245:AMS393256 AWO393245:AWO393256 BGK393245:BGK393256 BQG393245:BQG393256 CAC393245:CAC393256 CJY393245:CJY393256 CTU393245:CTU393256 DDQ393245:DDQ393256 DNM393245:DNM393256 DXI393245:DXI393256 EHE393245:EHE393256 ERA393245:ERA393256 FAW393245:FAW393256 FKS393245:FKS393256 FUO393245:FUO393256 GEK393245:GEK393256 GOG393245:GOG393256 GYC393245:GYC393256 HHY393245:HHY393256 HRU393245:HRU393256 IBQ393245:IBQ393256 ILM393245:ILM393256 IVI393245:IVI393256 JFE393245:JFE393256 JPA393245:JPA393256 JYW393245:JYW393256 KIS393245:KIS393256 KSO393245:KSO393256 LCK393245:LCK393256 LMG393245:LMG393256 LWC393245:LWC393256 MFY393245:MFY393256 MPU393245:MPU393256 MZQ393245:MZQ393256 NJM393245:NJM393256 NTI393245:NTI393256 ODE393245:ODE393256 ONA393245:ONA393256 OWW393245:OWW393256 PGS393245:PGS393256 PQO393245:PQO393256 QAK393245:QAK393256 QKG393245:QKG393256 QUC393245:QUC393256 RDY393245:RDY393256 RNU393245:RNU393256 RXQ393245:RXQ393256 SHM393245:SHM393256 SRI393245:SRI393256 TBE393245:TBE393256 TLA393245:TLA393256 TUW393245:TUW393256 UES393245:UES393256 UOO393245:UOO393256 UYK393245:UYK393256 VIG393245:VIG393256 VSC393245:VSC393256 WBY393245:WBY393256 WLU393245:WLU393256 WVQ393245:WVQ393256 G458770:G458781 JE458781:JE458792 TA458781:TA458792 ACW458781:ACW458792 AMS458781:AMS458792 AWO458781:AWO458792 BGK458781:BGK458792 BQG458781:BQG458792 CAC458781:CAC458792 CJY458781:CJY458792 CTU458781:CTU458792 DDQ458781:DDQ458792 DNM458781:DNM458792 DXI458781:DXI458792 EHE458781:EHE458792 ERA458781:ERA458792 FAW458781:FAW458792 FKS458781:FKS458792 FUO458781:FUO458792 GEK458781:GEK458792 GOG458781:GOG458792 GYC458781:GYC458792 HHY458781:HHY458792 HRU458781:HRU458792 IBQ458781:IBQ458792 ILM458781:ILM458792 IVI458781:IVI458792 JFE458781:JFE458792 JPA458781:JPA458792 JYW458781:JYW458792 KIS458781:KIS458792 KSO458781:KSO458792 LCK458781:LCK458792 LMG458781:LMG458792 LWC458781:LWC458792 MFY458781:MFY458792 MPU458781:MPU458792 MZQ458781:MZQ458792 NJM458781:NJM458792 NTI458781:NTI458792 ODE458781:ODE458792 ONA458781:ONA458792 OWW458781:OWW458792 PGS458781:PGS458792 PQO458781:PQO458792 QAK458781:QAK458792 QKG458781:QKG458792 QUC458781:QUC458792 RDY458781:RDY458792 RNU458781:RNU458792 RXQ458781:RXQ458792 SHM458781:SHM458792 SRI458781:SRI458792 TBE458781:TBE458792 TLA458781:TLA458792 TUW458781:TUW458792 UES458781:UES458792 UOO458781:UOO458792 UYK458781:UYK458792 VIG458781:VIG458792 VSC458781:VSC458792 WBY458781:WBY458792 WLU458781:WLU458792 WVQ458781:WVQ458792 G524306:G524317 JE524317:JE524328 TA524317:TA524328 ACW524317:ACW524328 AMS524317:AMS524328 AWO524317:AWO524328 BGK524317:BGK524328 BQG524317:BQG524328 CAC524317:CAC524328 CJY524317:CJY524328 CTU524317:CTU524328 DDQ524317:DDQ524328 DNM524317:DNM524328 DXI524317:DXI524328 EHE524317:EHE524328 ERA524317:ERA524328 FAW524317:FAW524328 FKS524317:FKS524328 FUO524317:FUO524328 GEK524317:GEK524328 GOG524317:GOG524328 GYC524317:GYC524328 HHY524317:HHY524328 HRU524317:HRU524328 IBQ524317:IBQ524328 ILM524317:ILM524328 IVI524317:IVI524328 JFE524317:JFE524328 JPA524317:JPA524328 JYW524317:JYW524328 KIS524317:KIS524328 KSO524317:KSO524328 LCK524317:LCK524328 LMG524317:LMG524328 LWC524317:LWC524328 MFY524317:MFY524328 MPU524317:MPU524328 MZQ524317:MZQ524328 NJM524317:NJM524328 NTI524317:NTI524328 ODE524317:ODE524328 ONA524317:ONA524328 OWW524317:OWW524328 PGS524317:PGS524328 PQO524317:PQO524328 QAK524317:QAK524328 QKG524317:QKG524328 QUC524317:QUC524328 RDY524317:RDY524328 RNU524317:RNU524328 RXQ524317:RXQ524328 SHM524317:SHM524328 SRI524317:SRI524328 TBE524317:TBE524328 TLA524317:TLA524328 TUW524317:TUW524328 UES524317:UES524328 UOO524317:UOO524328 UYK524317:UYK524328 VIG524317:VIG524328 VSC524317:VSC524328 WBY524317:WBY524328 WLU524317:WLU524328 WVQ524317:WVQ524328 G589842:G589853 JE589853:JE589864 TA589853:TA589864 ACW589853:ACW589864 AMS589853:AMS589864 AWO589853:AWO589864 BGK589853:BGK589864 BQG589853:BQG589864 CAC589853:CAC589864 CJY589853:CJY589864 CTU589853:CTU589864 DDQ589853:DDQ589864 DNM589853:DNM589864 DXI589853:DXI589864 EHE589853:EHE589864 ERA589853:ERA589864 FAW589853:FAW589864 FKS589853:FKS589864 FUO589853:FUO589864 GEK589853:GEK589864 GOG589853:GOG589864 GYC589853:GYC589864 HHY589853:HHY589864 HRU589853:HRU589864 IBQ589853:IBQ589864 ILM589853:ILM589864 IVI589853:IVI589864 JFE589853:JFE589864 JPA589853:JPA589864 JYW589853:JYW589864 KIS589853:KIS589864 KSO589853:KSO589864 LCK589853:LCK589864 LMG589853:LMG589864 LWC589853:LWC589864 MFY589853:MFY589864 MPU589853:MPU589864 MZQ589853:MZQ589864 NJM589853:NJM589864 NTI589853:NTI589864 ODE589853:ODE589864 ONA589853:ONA589864 OWW589853:OWW589864 PGS589853:PGS589864 PQO589853:PQO589864 QAK589853:QAK589864 QKG589853:QKG589864 QUC589853:QUC589864 RDY589853:RDY589864 RNU589853:RNU589864 RXQ589853:RXQ589864 SHM589853:SHM589864 SRI589853:SRI589864 TBE589853:TBE589864 TLA589853:TLA589864 TUW589853:TUW589864 UES589853:UES589864 UOO589853:UOO589864 UYK589853:UYK589864 VIG589853:VIG589864 VSC589853:VSC589864 WBY589853:WBY589864 WLU589853:WLU589864 WVQ589853:WVQ589864 G655378:G655389 JE655389:JE655400 TA655389:TA655400 ACW655389:ACW655400 AMS655389:AMS655400 AWO655389:AWO655400 BGK655389:BGK655400 BQG655389:BQG655400 CAC655389:CAC655400 CJY655389:CJY655400 CTU655389:CTU655400 DDQ655389:DDQ655400 DNM655389:DNM655400 DXI655389:DXI655400 EHE655389:EHE655400 ERA655389:ERA655400 FAW655389:FAW655400 FKS655389:FKS655400 FUO655389:FUO655400 GEK655389:GEK655400 GOG655389:GOG655400 GYC655389:GYC655400 HHY655389:HHY655400 HRU655389:HRU655400 IBQ655389:IBQ655400 ILM655389:ILM655400 IVI655389:IVI655400 JFE655389:JFE655400 JPA655389:JPA655400 JYW655389:JYW655400 KIS655389:KIS655400 KSO655389:KSO655400 LCK655389:LCK655400 LMG655389:LMG655400 LWC655389:LWC655400 MFY655389:MFY655400 MPU655389:MPU655400 MZQ655389:MZQ655400 NJM655389:NJM655400 NTI655389:NTI655400 ODE655389:ODE655400 ONA655389:ONA655400 OWW655389:OWW655400 PGS655389:PGS655400 PQO655389:PQO655400 QAK655389:QAK655400 QKG655389:QKG655400 QUC655389:QUC655400 RDY655389:RDY655400 RNU655389:RNU655400 RXQ655389:RXQ655400 SHM655389:SHM655400 SRI655389:SRI655400 TBE655389:TBE655400 TLA655389:TLA655400 TUW655389:TUW655400 UES655389:UES655400 UOO655389:UOO655400 UYK655389:UYK655400 VIG655389:VIG655400 VSC655389:VSC655400 WBY655389:WBY655400 WLU655389:WLU655400 WVQ655389:WVQ655400 G720914:G720925 JE720925:JE720936 TA720925:TA720936 ACW720925:ACW720936 AMS720925:AMS720936 AWO720925:AWO720936 BGK720925:BGK720936 BQG720925:BQG720936 CAC720925:CAC720936 CJY720925:CJY720936 CTU720925:CTU720936 DDQ720925:DDQ720936 DNM720925:DNM720936 DXI720925:DXI720936 EHE720925:EHE720936 ERA720925:ERA720936 FAW720925:FAW720936 FKS720925:FKS720936 FUO720925:FUO720936 GEK720925:GEK720936 GOG720925:GOG720936 GYC720925:GYC720936 HHY720925:HHY720936 HRU720925:HRU720936 IBQ720925:IBQ720936 ILM720925:ILM720936 IVI720925:IVI720936 JFE720925:JFE720936 JPA720925:JPA720936 JYW720925:JYW720936 KIS720925:KIS720936 KSO720925:KSO720936 LCK720925:LCK720936 LMG720925:LMG720936 LWC720925:LWC720936 MFY720925:MFY720936 MPU720925:MPU720936 MZQ720925:MZQ720936 NJM720925:NJM720936 NTI720925:NTI720936 ODE720925:ODE720936 ONA720925:ONA720936 OWW720925:OWW720936 PGS720925:PGS720936 PQO720925:PQO720936 QAK720925:QAK720936 QKG720925:QKG720936 QUC720925:QUC720936 RDY720925:RDY720936 RNU720925:RNU720936 RXQ720925:RXQ720936 SHM720925:SHM720936 SRI720925:SRI720936 TBE720925:TBE720936 TLA720925:TLA720936 TUW720925:TUW720936 UES720925:UES720936 UOO720925:UOO720936 UYK720925:UYK720936 VIG720925:VIG720936 VSC720925:VSC720936 WBY720925:WBY720936 WLU720925:WLU720936 WVQ720925:WVQ720936 G786450:G786461 JE786461:JE786472 TA786461:TA786472 ACW786461:ACW786472 AMS786461:AMS786472 AWO786461:AWO786472 BGK786461:BGK786472 BQG786461:BQG786472 CAC786461:CAC786472 CJY786461:CJY786472 CTU786461:CTU786472 DDQ786461:DDQ786472 DNM786461:DNM786472 DXI786461:DXI786472 EHE786461:EHE786472 ERA786461:ERA786472 FAW786461:FAW786472 FKS786461:FKS786472 FUO786461:FUO786472 GEK786461:GEK786472 GOG786461:GOG786472 GYC786461:GYC786472 HHY786461:HHY786472 HRU786461:HRU786472 IBQ786461:IBQ786472 ILM786461:ILM786472 IVI786461:IVI786472 JFE786461:JFE786472 JPA786461:JPA786472 JYW786461:JYW786472 KIS786461:KIS786472 KSO786461:KSO786472 LCK786461:LCK786472 LMG786461:LMG786472 LWC786461:LWC786472 MFY786461:MFY786472 MPU786461:MPU786472 MZQ786461:MZQ786472 NJM786461:NJM786472 NTI786461:NTI786472 ODE786461:ODE786472 ONA786461:ONA786472 OWW786461:OWW786472 PGS786461:PGS786472 PQO786461:PQO786472 QAK786461:QAK786472 QKG786461:QKG786472 QUC786461:QUC786472 RDY786461:RDY786472 RNU786461:RNU786472 RXQ786461:RXQ786472 SHM786461:SHM786472 SRI786461:SRI786472 TBE786461:TBE786472 TLA786461:TLA786472 TUW786461:TUW786472 UES786461:UES786472 UOO786461:UOO786472 UYK786461:UYK786472 VIG786461:VIG786472 VSC786461:VSC786472 WBY786461:WBY786472 WLU786461:WLU786472 WVQ786461:WVQ786472 G851986:G851997 JE851997:JE852008 TA851997:TA852008 ACW851997:ACW852008 AMS851997:AMS852008 AWO851997:AWO852008 BGK851997:BGK852008 BQG851997:BQG852008 CAC851997:CAC852008 CJY851997:CJY852008 CTU851997:CTU852008 DDQ851997:DDQ852008 DNM851997:DNM852008 DXI851997:DXI852008 EHE851997:EHE852008 ERA851997:ERA852008 FAW851997:FAW852008 FKS851997:FKS852008 FUO851997:FUO852008 GEK851997:GEK852008 GOG851997:GOG852008 GYC851997:GYC852008 HHY851997:HHY852008 HRU851997:HRU852008 IBQ851997:IBQ852008 ILM851997:ILM852008 IVI851997:IVI852008 JFE851997:JFE852008 JPA851997:JPA852008 JYW851997:JYW852008 KIS851997:KIS852008 KSO851997:KSO852008 LCK851997:LCK852008 LMG851997:LMG852008 LWC851997:LWC852008 MFY851997:MFY852008 MPU851997:MPU852008 MZQ851997:MZQ852008 NJM851997:NJM852008 NTI851997:NTI852008 ODE851997:ODE852008 ONA851997:ONA852008 OWW851997:OWW852008 PGS851997:PGS852008 PQO851997:PQO852008 QAK851997:QAK852008 QKG851997:QKG852008 QUC851997:QUC852008 RDY851997:RDY852008 RNU851997:RNU852008 RXQ851997:RXQ852008 SHM851997:SHM852008 SRI851997:SRI852008 TBE851997:TBE852008 TLA851997:TLA852008 TUW851997:TUW852008 UES851997:UES852008 UOO851997:UOO852008 UYK851997:UYK852008 VIG851997:VIG852008 VSC851997:VSC852008 WBY851997:WBY852008 WLU851997:WLU852008 WVQ851997:WVQ852008 G917522:G917533 JE917533:JE917544 TA917533:TA917544 ACW917533:ACW917544 AMS917533:AMS917544 AWO917533:AWO917544 BGK917533:BGK917544 BQG917533:BQG917544 CAC917533:CAC917544 CJY917533:CJY917544 CTU917533:CTU917544 DDQ917533:DDQ917544 DNM917533:DNM917544 DXI917533:DXI917544 EHE917533:EHE917544 ERA917533:ERA917544 FAW917533:FAW917544 FKS917533:FKS917544 FUO917533:FUO917544 GEK917533:GEK917544 GOG917533:GOG917544 GYC917533:GYC917544 HHY917533:HHY917544 HRU917533:HRU917544 IBQ917533:IBQ917544 ILM917533:ILM917544 IVI917533:IVI917544 JFE917533:JFE917544 JPA917533:JPA917544 JYW917533:JYW917544 KIS917533:KIS917544 KSO917533:KSO917544 LCK917533:LCK917544 LMG917533:LMG917544 LWC917533:LWC917544 MFY917533:MFY917544 MPU917533:MPU917544 MZQ917533:MZQ917544 NJM917533:NJM917544 NTI917533:NTI917544 ODE917533:ODE917544 ONA917533:ONA917544 OWW917533:OWW917544 PGS917533:PGS917544 PQO917533:PQO917544 QAK917533:QAK917544 QKG917533:QKG917544 QUC917533:QUC917544 RDY917533:RDY917544 RNU917533:RNU917544 RXQ917533:RXQ917544 SHM917533:SHM917544 SRI917533:SRI917544 TBE917533:TBE917544 TLA917533:TLA917544 TUW917533:TUW917544 UES917533:UES917544 UOO917533:UOO917544 UYK917533:UYK917544 VIG917533:VIG917544 VSC917533:VSC917544 WBY917533:WBY917544 WLU917533:WLU917544 WVQ917533:WVQ917544 G983058:G983069 JE983069:JE983080 TA983069:TA983080 ACW983069:ACW983080 AMS983069:AMS983080 AWO983069:AWO983080 BGK983069:BGK983080 BQG983069:BQG983080 CAC983069:CAC983080 CJY983069:CJY983080 CTU983069:CTU983080 DDQ983069:DDQ983080 DNM983069:DNM983080 DXI983069:DXI983080 EHE983069:EHE983080 ERA983069:ERA983080 FAW983069:FAW983080 FKS983069:FKS983080 FUO983069:FUO983080 GEK983069:GEK983080 GOG983069:GOG983080 GYC983069:GYC983080 HHY983069:HHY983080 HRU983069:HRU983080 IBQ983069:IBQ983080 ILM983069:ILM983080 IVI983069:IVI983080 JFE983069:JFE983080 JPA983069:JPA983080 JYW983069:JYW983080 KIS983069:KIS983080 KSO983069:KSO983080 LCK983069:LCK983080 LMG983069:LMG983080 LWC983069:LWC983080 MFY983069:MFY983080 MPU983069:MPU983080 MZQ983069:MZQ983080 NJM983069:NJM983080 NTI983069:NTI983080 ODE983069:ODE983080 ONA983069:ONA983080 OWW983069:OWW983080 PGS983069:PGS983080 PQO983069:PQO983080 QAK983069:QAK983080 QKG983069:QKG983080 QUC983069:QUC983080 RDY983069:RDY983080 RNU983069:RNU983080 RXQ983069:RXQ983080 SHM983069:SHM983080 SRI983069:SRI983080 TBE983069:TBE983080 TLA983069:TLA983080 TUW983069:TUW983080 UES983069:UES983080 UOO983069:UOO983080 UYK983069:UYK983080 VIG983069:VIG983080 VSC983069:VSC983080 WBY983069:WBY983080 WLU983069:WLU983080 WVQ983069:WVQ983080" xr:uid="{00000000-0002-0000-0200-000001000000}">
      <formula1>0</formula1>
    </dataValidation>
    <dataValidation type="list" operator="equal" allowBlank="1" showInputMessage="1" showErrorMessage="1" error="El año de plantación ha de uno de los indicados en &quot;Datos generales del proyecto&quot;." sqref="SZ49:SZ63 ACV49:ACV63 AMR49:AMR63 AWN49:AWN63 BGJ49:BGJ63 BQF49:BQF63 CAB49:CAB63 CJX49:CJX63 CTT49:CTT63 DDP49:DDP63 DNL49:DNL63 DXH49:DXH63 EHD49:EHD63 EQZ49:EQZ63 FAV49:FAV63 FKR49:FKR63 FUN49:FUN63 GEJ49:GEJ63 GOF49:GOF63 GYB49:GYB63 HHX49:HHX63 HRT49:HRT63 IBP49:IBP63 ILL49:ILL63 IVH49:IVH63 JFD49:JFD63 JOZ49:JOZ63 JYV49:JYV63 KIR49:KIR63 KSN49:KSN63 LCJ49:LCJ63 LMF49:LMF63 LWB49:LWB63 MFX49:MFX63 MPT49:MPT63 MZP49:MZP63 NJL49:NJL63 NTH49:NTH63 ODD49:ODD63 OMZ49:OMZ63 OWV49:OWV63 PGR49:PGR63 PQN49:PQN63 QAJ49:QAJ63 QKF49:QKF63 QUB49:QUB63 RDX49:RDX63 RNT49:RNT63 RXP49:RXP63 SHL49:SHL63 SRH49:SRH63 TBD49:TBD63 TKZ49:TKZ63 TUV49:TUV63 UER49:UER63 UON49:UON63 UYJ49:UYJ63 VIF49:VIF63 VSB49:VSB63 WBX49:WBX63 WLT49:WLT63 WVP49:WVP63 F65574:F65588 JD65585:JD65599 SZ65585:SZ65599 ACV65585:ACV65599 AMR65585:AMR65599 AWN65585:AWN65599 BGJ65585:BGJ65599 BQF65585:BQF65599 CAB65585:CAB65599 CJX65585:CJX65599 CTT65585:CTT65599 DDP65585:DDP65599 DNL65585:DNL65599 DXH65585:DXH65599 EHD65585:EHD65599 EQZ65585:EQZ65599 FAV65585:FAV65599 FKR65585:FKR65599 FUN65585:FUN65599 GEJ65585:GEJ65599 GOF65585:GOF65599 GYB65585:GYB65599 HHX65585:HHX65599 HRT65585:HRT65599 IBP65585:IBP65599 ILL65585:ILL65599 IVH65585:IVH65599 JFD65585:JFD65599 JOZ65585:JOZ65599 JYV65585:JYV65599 KIR65585:KIR65599 KSN65585:KSN65599 LCJ65585:LCJ65599 LMF65585:LMF65599 LWB65585:LWB65599 MFX65585:MFX65599 MPT65585:MPT65599 MZP65585:MZP65599 NJL65585:NJL65599 NTH65585:NTH65599 ODD65585:ODD65599 OMZ65585:OMZ65599 OWV65585:OWV65599 PGR65585:PGR65599 PQN65585:PQN65599 QAJ65585:QAJ65599 QKF65585:QKF65599 QUB65585:QUB65599 RDX65585:RDX65599 RNT65585:RNT65599 RXP65585:RXP65599 SHL65585:SHL65599 SRH65585:SRH65599 TBD65585:TBD65599 TKZ65585:TKZ65599 TUV65585:TUV65599 UER65585:UER65599 UON65585:UON65599 UYJ65585:UYJ65599 VIF65585:VIF65599 VSB65585:VSB65599 WBX65585:WBX65599 WLT65585:WLT65599 WVP65585:WVP65599 F131110:F131124 JD131121:JD131135 SZ131121:SZ131135 ACV131121:ACV131135 AMR131121:AMR131135 AWN131121:AWN131135 BGJ131121:BGJ131135 BQF131121:BQF131135 CAB131121:CAB131135 CJX131121:CJX131135 CTT131121:CTT131135 DDP131121:DDP131135 DNL131121:DNL131135 DXH131121:DXH131135 EHD131121:EHD131135 EQZ131121:EQZ131135 FAV131121:FAV131135 FKR131121:FKR131135 FUN131121:FUN131135 GEJ131121:GEJ131135 GOF131121:GOF131135 GYB131121:GYB131135 HHX131121:HHX131135 HRT131121:HRT131135 IBP131121:IBP131135 ILL131121:ILL131135 IVH131121:IVH131135 JFD131121:JFD131135 JOZ131121:JOZ131135 JYV131121:JYV131135 KIR131121:KIR131135 KSN131121:KSN131135 LCJ131121:LCJ131135 LMF131121:LMF131135 LWB131121:LWB131135 MFX131121:MFX131135 MPT131121:MPT131135 MZP131121:MZP131135 NJL131121:NJL131135 NTH131121:NTH131135 ODD131121:ODD131135 OMZ131121:OMZ131135 OWV131121:OWV131135 PGR131121:PGR131135 PQN131121:PQN131135 QAJ131121:QAJ131135 QKF131121:QKF131135 QUB131121:QUB131135 RDX131121:RDX131135 RNT131121:RNT131135 RXP131121:RXP131135 SHL131121:SHL131135 SRH131121:SRH131135 TBD131121:TBD131135 TKZ131121:TKZ131135 TUV131121:TUV131135 UER131121:UER131135 UON131121:UON131135 UYJ131121:UYJ131135 VIF131121:VIF131135 VSB131121:VSB131135 WBX131121:WBX131135 WLT131121:WLT131135 WVP131121:WVP131135 F196646:F196660 JD196657:JD196671 SZ196657:SZ196671 ACV196657:ACV196671 AMR196657:AMR196671 AWN196657:AWN196671 BGJ196657:BGJ196671 BQF196657:BQF196671 CAB196657:CAB196671 CJX196657:CJX196671 CTT196657:CTT196671 DDP196657:DDP196671 DNL196657:DNL196671 DXH196657:DXH196671 EHD196657:EHD196671 EQZ196657:EQZ196671 FAV196657:FAV196671 FKR196657:FKR196671 FUN196657:FUN196671 GEJ196657:GEJ196671 GOF196657:GOF196671 GYB196657:GYB196671 HHX196657:HHX196671 HRT196657:HRT196671 IBP196657:IBP196671 ILL196657:ILL196671 IVH196657:IVH196671 JFD196657:JFD196671 JOZ196657:JOZ196671 JYV196657:JYV196671 KIR196657:KIR196671 KSN196657:KSN196671 LCJ196657:LCJ196671 LMF196657:LMF196671 LWB196657:LWB196671 MFX196657:MFX196671 MPT196657:MPT196671 MZP196657:MZP196671 NJL196657:NJL196671 NTH196657:NTH196671 ODD196657:ODD196671 OMZ196657:OMZ196671 OWV196657:OWV196671 PGR196657:PGR196671 PQN196657:PQN196671 QAJ196657:QAJ196671 QKF196657:QKF196671 QUB196657:QUB196671 RDX196657:RDX196671 RNT196657:RNT196671 RXP196657:RXP196671 SHL196657:SHL196671 SRH196657:SRH196671 TBD196657:TBD196671 TKZ196657:TKZ196671 TUV196657:TUV196671 UER196657:UER196671 UON196657:UON196671 UYJ196657:UYJ196671 VIF196657:VIF196671 VSB196657:VSB196671 WBX196657:WBX196671 WLT196657:WLT196671 WVP196657:WVP196671 F262182:F262196 JD262193:JD262207 SZ262193:SZ262207 ACV262193:ACV262207 AMR262193:AMR262207 AWN262193:AWN262207 BGJ262193:BGJ262207 BQF262193:BQF262207 CAB262193:CAB262207 CJX262193:CJX262207 CTT262193:CTT262207 DDP262193:DDP262207 DNL262193:DNL262207 DXH262193:DXH262207 EHD262193:EHD262207 EQZ262193:EQZ262207 FAV262193:FAV262207 FKR262193:FKR262207 FUN262193:FUN262207 GEJ262193:GEJ262207 GOF262193:GOF262207 GYB262193:GYB262207 HHX262193:HHX262207 HRT262193:HRT262207 IBP262193:IBP262207 ILL262193:ILL262207 IVH262193:IVH262207 JFD262193:JFD262207 JOZ262193:JOZ262207 JYV262193:JYV262207 KIR262193:KIR262207 KSN262193:KSN262207 LCJ262193:LCJ262207 LMF262193:LMF262207 LWB262193:LWB262207 MFX262193:MFX262207 MPT262193:MPT262207 MZP262193:MZP262207 NJL262193:NJL262207 NTH262193:NTH262207 ODD262193:ODD262207 OMZ262193:OMZ262207 OWV262193:OWV262207 PGR262193:PGR262207 PQN262193:PQN262207 QAJ262193:QAJ262207 QKF262193:QKF262207 QUB262193:QUB262207 RDX262193:RDX262207 RNT262193:RNT262207 RXP262193:RXP262207 SHL262193:SHL262207 SRH262193:SRH262207 TBD262193:TBD262207 TKZ262193:TKZ262207 TUV262193:TUV262207 UER262193:UER262207 UON262193:UON262207 UYJ262193:UYJ262207 VIF262193:VIF262207 VSB262193:VSB262207 WBX262193:WBX262207 WLT262193:WLT262207 WVP262193:WVP262207 F327718:F327732 JD327729:JD327743 SZ327729:SZ327743 ACV327729:ACV327743 AMR327729:AMR327743 AWN327729:AWN327743 BGJ327729:BGJ327743 BQF327729:BQF327743 CAB327729:CAB327743 CJX327729:CJX327743 CTT327729:CTT327743 DDP327729:DDP327743 DNL327729:DNL327743 DXH327729:DXH327743 EHD327729:EHD327743 EQZ327729:EQZ327743 FAV327729:FAV327743 FKR327729:FKR327743 FUN327729:FUN327743 GEJ327729:GEJ327743 GOF327729:GOF327743 GYB327729:GYB327743 HHX327729:HHX327743 HRT327729:HRT327743 IBP327729:IBP327743 ILL327729:ILL327743 IVH327729:IVH327743 JFD327729:JFD327743 JOZ327729:JOZ327743 JYV327729:JYV327743 KIR327729:KIR327743 KSN327729:KSN327743 LCJ327729:LCJ327743 LMF327729:LMF327743 LWB327729:LWB327743 MFX327729:MFX327743 MPT327729:MPT327743 MZP327729:MZP327743 NJL327729:NJL327743 NTH327729:NTH327743 ODD327729:ODD327743 OMZ327729:OMZ327743 OWV327729:OWV327743 PGR327729:PGR327743 PQN327729:PQN327743 QAJ327729:QAJ327743 QKF327729:QKF327743 QUB327729:QUB327743 RDX327729:RDX327743 RNT327729:RNT327743 RXP327729:RXP327743 SHL327729:SHL327743 SRH327729:SRH327743 TBD327729:TBD327743 TKZ327729:TKZ327743 TUV327729:TUV327743 UER327729:UER327743 UON327729:UON327743 UYJ327729:UYJ327743 VIF327729:VIF327743 VSB327729:VSB327743 WBX327729:WBX327743 WLT327729:WLT327743 WVP327729:WVP327743 F393254:F393268 JD393265:JD393279 SZ393265:SZ393279 ACV393265:ACV393279 AMR393265:AMR393279 AWN393265:AWN393279 BGJ393265:BGJ393279 BQF393265:BQF393279 CAB393265:CAB393279 CJX393265:CJX393279 CTT393265:CTT393279 DDP393265:DDP393279 DNL393265:DNL393279 DXH393265:DXH393279 EHD393265:EHD393279 EQZ393265:EQZ393279 FAV393265:FAV393279 FKR393265:FKR393279 FUN393265:FUN393279 GEJ393265:GEJ393279 GOF393265:GOF393279 GYB393265:GYB393279 HHX393265:HHX393279 HRT393265:HRT393279 IBP393265:IBP393279 ILL393265:ILL393279 IVH393265:IVH393279 JFD393265:JFD393279 JOZ393265:JOZ393279 JYV393265:JYV393279 KIR393265:KIR393279 KSN393265:KSN393279 LCJ393265:LCJ393279 LMF393265:LMF393279 LWB393265:LWB393279 MFX393265:MFX393279 MPT393265:MPT393279 MZP393265:MZP393279 NJL393265:NJL393279 NTH393265:NTH393279 ODD393265:ODD393279 OMZ393265:OMZ393279 OWV393265:OWV393279 PGR393265:PGR393279 PQN393265:PQN393279 QAJ393265:QAJ393279 QKF393265:QKF393279 QUB393265:QUB393279 RDX393265:RDX393279 RNT393265:RNT393279 RXP393265:RXP393279 SHL393265:SHL393279 SRH393265:SRH393279 TBD393265:TBD393279 TKZ393265:TKZ393279 TUV393265:TUV393279 UER393265:UER393279 UON393265:UON393279 UYJ393265:UYJ393279 VIF393265:VIF393279 VSB393265:VSB393279 WBX393265:WBX393279 WLT393265:WLT393279 WVP393265:WVP393279 F458790:F458804 JD458801:JD458815 SZ458801:SZ458815 ACV458801:ACV458815 AMR458801:AMR458815 AWN458801:AWN458815 BGJ458801:BGJ458815 BQF458801:BQF458815 CAB458801:CAB458815 CJX458801:CJX458815 CTT458801:CTT458815 DDP458801:DDP458815 DNL458801:DNL458815 DXH458801:DXH458815 EHD458801:EHD458815 EQZ458801:EQZ458815 FAV458801:FAV458815 FKR458801:FKR458815 FUN458801:FUN458815 GEJ458801:GEJ458815 GOF458801:GOF458815 GYB458801:GYB458815 HHX458801:HHX458815 HRT458801:HRT458815 IBP458801:IBP458815 ILL458801:ILL458815 IVH458801:IVH458815 JFD458801:JFD458815 JOZ458801:JOZ458815 JYV458801:JYV458815 KIR458801:KIR458815 KSN458801:KSN458815 LCJ458801:LCJ458815 LMF458801:LMF458815 LWB458801:LWB458815 MFX458801:MFX458815 MPT458801:MPT458815 MZP458801:MZP458815 NJL458801:NJL458815 NTH458801:NTH458815 ODD458801:ODD458815 OMZ458801:OMZ458815 OWV458801:OWV458815 PGR458801:PGR458815 PQN458801:PQN458815 QAJ458801:QAJ458815 QKF458801:QKF458815 QUB458801:QUB458815 RDX458801:RDX458815 RNT458801:RNT458815 RXP458801:RXP458815 SHL458801:SHL458815 SRH458801:SRH458815 TBD458801:TBD458815 TKZ458801:TKZ458815 TUV458801:TUV458815 UER458801:UER458815 UON458801:UON458815 UYJ458801:UYJ458815 VIF458801:VIF458815 VSB458801:VSB458815 WBX458801:WBX458815 WLT458801:WLT458815 WVP458801:WVP458815 F524326:F524340 JD524337:JD524351 SZ524337:SZ524351 ACV524337:ACV524351 AMR524337:AMR524351 AWN524337:AWN524351 BGJ524337:BGJ524351 BQF524337:BQF524351 CAB524337:CAB524351 CJX524337:CJX524351 CTT524337:CTT524351 DDP524337:DDP524351 DNL524337:DNL524351 DXH524337:DXH524351 EHD524337:EHD524351 EQZ524337:EQZ524351 FAV524337:FAV524351 FKR524337:FKR524351 FUN524337:FUN524351 GEJ524337:GEJ524351 GOF524337:GOF524351 GYB524337:GYB524351 HHX524337:HHX524351 HRT524337:HRT524351 IBP524337:IBP524351 ILL524337:ILL524351 IVH524337:IVH524351 JFD524337:JFD524351 JOZ524337:JOZ524351 JYV524337:JYV524351 KIR524337:KIR524351 KSN524337:KSN524351 LCJ524337:LCJ524351 LMF524337:LMF524351 LWB524337:LWB524351 MFX524337:MFX524351 MPT524337:MPT524351 MZP524337:MZP524351 NJL524337:NJL524351 NTH524337:NTH524351 ODD524337:ODD524351 OMZ524337:OMZ524351 OWV524337:OWV524351 PGR524337:PGR524351 PQN524337:PQN524351 QAJ524337:QAJ524351 QKF524337:QKF524351 QUB524337:QUB524351 RDX524337:RDX524351 RNT524337:RNT524351 RXP524337:RXP524351 SHL524337:SHL524351 SRH524337:SRH524351 TBD524337:TBD524351 TKZ524337:TKZ524351 TUV524337:TUV524351 UER524337:UER524351 UON524337:UON524351 UYJ524337:UYJ524351 VIF524337:VIF524351 VSB524337:VSB524351 WBX524337:WBX524351 WLT524337:WLT524351 WVP524337:WVP524351 F589862:F589876 JD589873:JD589887 SZ589873:SZ589887 ACV589873:ACV589887 AMR589873:AMR589887 AWN589873:AWN589887 BGJ589873:BGJ589887 BQF589873:BQF589887 CAB589873:CAB589887 CJX589873:CJX589887 CTT589873:CTT589887 DDP589873:DDP589887 DNL589873:DNL589887 DXH589873:DXH589887 EHD589873:EHD589887 EQZ589873:EQZ589887 FAV589873:FAV589887 FKR589873:FKR589887 FUN589873:FUN589887 GEJ589873:GEJ589887 GOF589873:GOF589887 GYB589873:GYB589887 HHX589873:HHX589887 HRT589873:HRT589887 IBP589873:IBP589887 ILL589873:ILL589887 IVH589873:IVH589887 JFD589873:JFD589887 JOZ589873:JOZ589887 JYV589873:JYV589887 KIR589873:KIR589887 KSN589873:KSN589887 LCJ589873:LCJ589887 LMF589873:LMF589887 LWB589873:LWB589887 MFX589873:MFX589887 MPT589873:MPT589887 MZP589873:MZP589887 NJL589873:NJL589887 NTH589873:NTH589887 ODD589873:ODD589887 OMZ589873:OMZ589887 OWV589873:OWV589887 PGR589873:PGR589887 PQN589873:PQN589887 QAJ589873:QAJ589887 QKF589873:QKF589887 QUB589873:QUB589887 RDX589873:RDX589887 RNT589873:RNT589887 RXP589873:RXP589887 SHL589873:SHL589887 SRH589873:SRH589887 TBD589873:TBD589887 TKZ589873:TKZ589887 TUV589873:TUV589887 UER589873:UER589887 UON589873:UON589887 UYJ589873:UYJ589887 VIF589873:VIF589887 VSB589873:VSB589887 WBX589873:WBX589887 WLT589873:WLT589887 WVP589873:WVP589887 F655398:F655412 JD655409:JD655423 SZ655409:SZ655423 ACV655409:ACV655423 AMR655409:AMR655423 AWN655409:AWN655423 BGJ655409:BGJ655423 BQF655409:BQF655423 CAB655409:CAB655423 CJX655409:CJX655423 CTT655409:CTT655423 DDP655409:DDP655423 DNL655409:DNL655423 DXH655409:DXH655423 EHD655409:EHD655423 EQZ655409:EQZ655423 FAV655409:FAV655423 FKR655409:FKR655423 FUN655409:FUN655423 GEJ655409:GEJ655423 GOF655409:GOF655423 GYB655409:GYB655423 HHX655409:HHX655423 HRT655409:HRT655423 IBP655409:IBP655423 ILL655409:ILL655423 IVH655409:IVH655423 JFD655409:JFD655423 JOZ655409:JOZ655423 JYV655409:JYV655423 KIR655409:KIR655423 KSN655409:KSN655423 LCJ655409:LCJ655423 LMF655409:LMF655423 LWB655409:LWB655423 MFX655409:MFX655423 MPT655409:MPT655423 MZP655409:MZP655423 NJL655409:NJL655423 NTH655409:NTH655423 ODD655409:ODD655423 OMZ655409:OMZ655423 OWV655409:OWV655423 PGR655409:PGR655423 PQN655409:PQN655423 QAJ655409:QAJ655423 QKF655409:QKF655423 QUB655409:QUB655423 RDX655409:RDX655423 RNT655409:RNT655423 RXP655409:RXP655423 SHL655409:SHL655423 SRH655409:SRH655423 TBD655409:TBD655423 TKZ655409:TKZ655423 TUV655409:TUV655423 UER655409:UER655423 UON655409:UON655423 UYJ655409:UYJ655423 VIF655409:VIF655423 VSB655409:VSB655423 WBX655409:WBX655423 WLT655409:WLT655423 WVP655409:WVP655423 F720934:F720948 JD720945:JD720959 SZ720945:SZ720959 ACV720945:ACV720959 AMR720945:AMR720959 AWN720945:AWN720959 BGJ720945:BGJ720959 BQF720945:BQF720959 CAB720945:CAB720959 CJX720945:CJX720959 CTT720945:CTT720959 DDP720945:DDP720959 DNL720945:DNL720959 DXH720945:DXH720959 EHD720945:EHD720959 EQZ720945:EQZ720959 FAV720945:FAV720959 FKR720945:FKR720959 FUN720945:FUN720959 GEJ720945:GEJ720959 GOF720945:GOF720959 GYB720945:GYB720959 HHX720945:HHX720959 HRT720945:HRT720959 IBP720945:IBP720959 ILL720945:ILL720959 IVH720945:IVH720959 JFD720945:JFD720959 JOZ720945:JOZ720959 JYV720945:JYV720959 KIR720945:KIR720959 KSN720945:KSN720959 LCJ720945:LCJ720959 LMF720945:LMF720959 LWB720945:LWB720959 MFX720945:MFX720959 MPT720945:MPT720959 MZP720945:MZP720959 NJL720945:NJL720959 NTH720945:NTH720959 ODD720945:ODD720959 OMZ720945:OMZ720959 OWV720945:OWV720959 PGR720945:PGR720959 PQN720945:PQN720959 QAJ720945:QAJ720959 QKF720945:QKF720959 QUB720945:QUB720959 RDX720945:RDX720959 RNT720945:RNT720959 RXP720945:RXP720959 SHL720945:SHL720959 SRH720945:SRH720959 TBD720945:TBD720959 TKZ720945:TKZ720959 TUV720945:TUV720959 UER720945:UER720959 UON720945:UON720959 UYJ720945:UYJ720959 VIF720945:VIF720959 VSB720945:VSB720959 WBX720945:WBX720959 WLT720945:WLT720959 WVP720945:WVP720959 F786470:F786484 JD786481:JD786495 SZ786481:SZ786495 ACV786481:ACV786495 AMR786481:AMR786495 AWN786481:AWN786495 BGJ786481:BGJ786495 BQF786481:BQF786495 CAB786481:CAB786495 CJX786481:CJX786495 CTT786481:CTT786495 DDP786481:DDP786495 DNL786481:DNL786495 DXH786481:DXH786495 EHD786481:EHD786495 EQZ786481:EQZ786495 FAV786481:FAV786495 FKR786481:FKR786495 FUN786481:FUN786495 GEJ786481:GEJ786495 GOF786481:GOF786495 GYB786481:GYB786495 HHX786481:HHX786495 HRT786481:HRT786495 IBP786481:IBP786495 ILL786481:ILL786495 IVH786481:IVH786495 JFD786481:JFD786495 JOZ786481:JOZ786495 JYV786481:JYV786495 KIR786481:KIR786495 KSN786481:KSN786495 LCJ786481:LCJ786495 LMF786481:LMF786495 LWB786481:LWB786495 MFX786481:MFX786495 MPT786481:MPT786495 MZP786481:MZP786495 NJL786481:NJL786495 NTH786481:NTH786495 ODD786481:ODD786495 OMZ786481:OMZ786495 OWV786481:OWV786495 PGR786481:PGR786495 PQN786481:PQN786495 QAJ786481:QAJ786495 QKF786481:QKF786495 QUB786481:QUB786495 RDX786481:RDX786495 RNT786481:RNT786495 RXP786481:RXP786495 SHL786481:SHL786495 SRH786481:SRH786495 TBD786481:TBD786495 TKZ786481:TKZ786495 TUV786481:TUV786495 UER786481:UER786495 UON786481:UON786495 UYJ786481:UYJ786495 VIF786481:VIF786495 VSB786481:VSB786495 WBX786481:WBX786495 WLT786481:WLT786495 WVP786481:WVP786495 F852006:F852020 JD852017:JD852031 SZ852017:SZ852031 ACV852017:ACV852031 AMR852017:AMR852031 AWN852017:AWN852031 BGJ852017:BGJ852031 BQF852017:BQF852031 CAB852017:CAB852031 CJX852017:CJX852031 CTT852017:CTT852031 DDP852017:DDP852031 DNL852017:DNL852031 DXH852017:DXH852031 EHD852017:EHD852031 EQZ852017:EQZ852031 FAV852017:FAV852031 FKR852017:FKR852031 FUN852017:FUN852031 GEJ852017:GEJ852031 GOF852017:GOF852031 GYB852017:GYB852031 HHX852017:HHX852031 HRT852017:HRT852031 IBP852017:IBP852031 ILL852017:ILL852031 IVH852017:IVH852031 JFD852017:JFD852031 JOZ852017:JOZ852031 JYV852017:JYV852031 KIR852017:KIR852031 KSN852017:KSN852031 LCJ852017:LCJ852031 LMF852017:LMF852031 LWB852017:LWB852031 MFX852017:MFX852031 MPT852017:MPT852031 MZP852017:MZP852031 NJL852017:NJL852031 NTH852017:NTH852031 ODD852017:ODD852031 OMZ852017:OMZ852031 OWV852017:OWV852031 PGR852017:PGR852031 PQN852017:PQN852031 QAJ852017:QAJ852031 QKF852017:QKF852031 QUB852017:QUB852031 RDX852017:RDX852031 RNT852017:RNT852031 RXP852017:RXP852031 SHL852017:SHL852031 SRH852017:SRH852031 TBD852017:TBD852031 TKZ852017:TKZ852031 TUV852017:TUV852031 UER852017:UER852031 UON852017:UON852031 UYJ852017:UYJ852031 VIF852017:VIF852031 VSB852017:VSB852031 WBX852017:WBX852031 WLT852017:WLT852031 WVP852017:WVP852031 F917542:F917556 JD917553:JD917567 SZ917553:SZ917567 ACV917553:ACV917567 AMR917553:AMR917567 AWN917553:AWN917567 BGJ917553:BGJ917567 BQF917553:BQF917567 CAB917553:CAB917567 CJX917553:CJX917567 CTT917553:CTT917567 DDP917553:DDP917567 DNL917553:DNL917567 DXH917553:DXH917567 EHD917553:EHD917567 EQZ917553:EQZ917567 FAV917553:FAV917567 FKR917553:FKR917567 FUN917553:FUN917567 GEJ917553:GEJ917567 GOF917553:GOF917567 GYB917553:GYB917567 HHX917553:HHX917567 HRT917553:HRT917567 IBP917553:IBP917567 ILL917553:ILL917567 IVH917553:IVH917567 JFD917553:JFD917567 JOZ917553:JOZ917567 JYV917553:JYV917567 KIR917553:KIR917567 KSN917553:KSN917567 LCJ917553:LCJ917567 LMF917553:LMF917567 LWB917553:LWB917567 MFX917553:MFX917567 MPT917553:MPT917567 MZP917553:MZP917567 NJL917553:NJL917567 NTH917553:NTH917567 ODD917553:ODD917567 OMZ917553:OMZ917567 OWV917553:OWV917567 PGR917553:PGR917567 PQN917553:PQN917567 QAJ917553:QAJ917567 QKF917553:QKF917567 QUB917553:QUB917567 RDX917553:RDX917567 RNT917553:RNT917567 RXP917553:RXP917567 SHL917553:SHL917567 SRH917553:SRH917567 TBD917553:TBD917567 TKZ917553:TKZ917567 TUV917553:TUV917567 UER917553:UER917567 UON917553:UON917567 UYJ917553:UYJ917567 VIF917553:VIF917567 VSB917553:VSB917567 WBX917553:WBX917567 WLT917553:WLT917567 WVP917553:WVP917567 F983078:F983092 JD983089:JD983103 SZ983089:SZ983103 ACV983089:ACV983103 AMR983089:AMR983103 AWN983089:AWN983103 BGJ983089:BGJ983103 BQF983089:BQF983103 CAB983089:CAB983103 CJX983089:CJX983103 CTT983089:CTT983103 DDP983089:DDP983103 DNL983089:DNL983103 DXH983089:DXH983103 EHD983089:EHD983103 EQZ983089:EQZ983103 FAV983089:FAV983103 FKR983089:FKR983103 FUN983089:FUN983103 GEJ983089:GEJ983103 GOF983089:GOF983103 GYB983089:GYB983103 HHX983089:HHX983103 HRT983089:HRT983103 IBP983089:IBP983103 ILL983089:ILL983103 IVH983089:IVH983103 JFD983089:JFD983103 JOZ983089:JOZ983103 JYV983089:JYV983103 KIR983089:KIR983103 KSN983089:KSN983103 LCJ983089:LCJ983103 LMF983089:LMF983103 LWB983089:LWB983103 MFX983089:MFX983103 MPT983089:MPT983103 MZP983089:MZP983103 NJL983089:NJL983103 NTH983089:NTH983103 ODD983089:ODD983103 OMZ983089:OMZ983103 OWV983089:OWV983103 PGR983089:PGR983103 PQN983089:PQN983103 QAJ983089:QAJ983103 QKF983089:QKF983103 QUB983089:QUB983103 RDX983089:RDX983103 RNT983089:RNT983103 RXP983089:RXP983103 SHL983089:SHL983103 SRH983089:SRH983103 TBD983089:TBD983103 TKZ983089:TKZ983103 TUV983089:TUV983103 UER983089:UER983103 UON983089:UON983103 UYJ983089:UYJ983103 VIF983089:VIF983103 VSB983089:VSB983103 WBX983089:WBX983103 WLT983089:WLT983103 WVP983089:WVP983103 WVP983066:WVP983068 JD26:JD28 SZ26:SZ28 ACV26:ACV28 AMR26:AMR28 AWN26:AWN28 BGJ26:BGJ28 BQF26:BQF28 CAB26:CAB28 CJX26:CJX28 CTT26:CTT28 DDP26:DDP28 DNL26:DNL28 DXH26:DXH28 EHD26:EHD28 EQZ26:EQZ28 FAV26:FAV28 FKR26:FKR28 FUN26:FUN28 GEJ26:GEJ28 GOF26:GOF28 GYB26:GYB28 HHX26:HHX28 HRT26:HRT28 IBP26:IBP28 ILL26:ILL28 IVH26:IVH28 JFD26:JFD28 JOZ26:JOZ28 JYV26:JYV28 KIR26:KIR28 KSN26:KSN28 LCJ26:LCJ28 LMF26:LMF28 LWB26:LWB28 MFX26:MFX28 MPT26:MPT28 MZP26:MZP28 NJL26:NJL28 NTH26:NTH28 ODD26:ODD28 OMZ26:OMZ28 OWV26:OWV28 PGR26:PGR28 PQN26:PQN28 QAJ26:QAJ28 QKF26:QKF28 QUB26:QUB28 RDX26:RDX28 RNT26:RNT28 RXP26:RXP28 SHL26:SHL28 SRH26:SRH28 TBD26:TBD28 TKZ26:TKZ28 TUV26:TUV28 UER26:UER28 UON26:UON28 UYJ26:UYJ28 VIF26:VIF28 VSB26:VSB28 WBX26:WBX28 WLT26:WLT28 WVP26:WVP28 F65551:F65553 JD65562:JD65564 SZ65562:SZ65564 ACV65562:ACV65564 AMR65562:AMR65564 AWN65562:AWN65564 BGJ65562:BGJ65564 BQF65562:BQF65564 CAB65562:CAB65564 CJX65562:CJX65564 CTT65562:CTT65564 DDP65562:DDP65564 DNL65562:DNL65564 DXH65562:DXH65564 EHD65562:EHD65564 EQZ65562:EQZ65564 FAV65562:FAV65564 FKR65562:FKR65564 FUN65562:FUN65564 GEJ65562:GEJ65564 GOF65562:GOF65564 GYB65562:GYB65564 HHX65562:HHX65564 HRT65562:HRT65564 IBP65562:IBP65564 ILL65562:ILL65564 IVH65562:IVH65564 JFD65562:JFD65564 JOZ65562:JOZ65564 JYV65562:JYV65564 KIR65562:KIR65564 KSN65562:KSN65564 LCJ65562:LCJ65564 LMF65562:LMF65564 LWB65562:LWB65564 MFX65562:MFX65564 MPT65562:MPT65564 MZP65562:MZP65564 NJL65562:NJL65564 NTH65562:NTH65564 ODD65562:ODD65564 OMZ65562:OMZ65564 OWV65562:OWV65564 PGR65562:PGR65564 PQN65562:PQN65564 QAJ65562:QAJ65564 QKF65562:QKF65564 QUB65562:QUB65564 RDX65562:RDX65564 RNT65562:RNT65564 RXP65562:RXP65564 SHL65562:SHL65564 SRH65562:SRH65564 TBD65562:TBD65564 TKZ65562:TKZ65564 TUV65562:TUV65564 UER65562:UER65564 UON65562:UON65564 UYJ65562:UYJ65564 VIF65562:VIF65564 VSB65562:VSB65564 WBX65562:WBX65564 WLT65562:WLT65564 WVP65562:WVP65564 F131087:F131089 JD131098:JD131100 SZ131098:SZ131100 ACV131098:ACV131100 AMR131098:AMR131100 AWN131098:AWN131100 BGJ131098:BGJ131100 BQF131098:BQF131100 CAB131098:CAB131100 CJX131098:CJX131100 CTT131098:CTT131100 DDP131098:DDP131100 DNL131098:DNL131100 DXH131098:DXH131100 EHD131098:EHD131100 EQZ131098:EQZ131100 FAV131098:FAV131100 FKR131098:FKR131100 FUN131098:FUN131100 GEJ131098:GEJ131100 GOF131098:GOF131100 GYB131098:GYB131100 HHX131098:HHX131100 HRT131098:HRT131100 IBP131098:IBP131100 ILL131098:ILL131100 IVH131098:IVH131100 JFD131098:JFD131100 JOZ131098:JOZ131100 JYV131098:JYV131100 KIR131098:KIR131100 KSN131098:KSN131100 LCJ131098:LCJ131100 LMF131098:LMF131100 LWB131098:LWB131100 MFX131098:MFX131100 MPT131098:MPT131100 MZP131098:MZP131100 NJL131098:NJL131100 NTH131098:NTH131100 ODD131098:ODD131100 OMZ131098:OMZ131100 OWV131098:OWV131100 PGR131098:PGR131100 PQN131098:PQN131100 QAJ131098:QAJ131100 QKF131098:QKF131100 QUB131098:QUB131100 RDX131098:RDX131100 RNT131098:RNT131100 RXP131098:RXP131100 SHL131098:SHL131100 SRH131098:SRH131100 TBD131098:TBD131100 TKZ131098:TKZ131100 TUV131098:TUV131100 UER131098:UER131100 UON131098:UON131100 UYJ131098:UYJ131100 VIF131098:VIF131100 VSB131098:VSB131100 WBX131098:WBX131100 WLT131098:WLT131100 WVP131098:WVP131100 F196623:F196625 JD196634:JD196636 SZ196634:SZ196636 ACV196634:ACV196636 AMR196634:AMR196636 AWN196634:AWN196636 BGJ196634:BGJ196636 BQF196634:BQF196636 CAB196634:CAB196636 CJX196634:CJX196636 CTT196634:CTT196636 DDP196634:DDP196636 DNL196634:DNL196636 DXH196634:DXH196636 EHD196634:EHD196636 EQZ196634:EQZ196636 FAV196634:FAV196636 FKR196634:FKR196636 FUN196634:FUN196636 GEJ196634:GEJ196636 GOF196634:GOF196636 GYB196634:GYB196636 HHX196634:HHX196636 HRT196634:HRT196636 IBP196634:IBP196636 ILL196634:ILL196636 IVH196634:IVH196636 JFD196634:JFD196636 JOZ196634:JOZ196636 JYV196634:JYV196636 KIR196634:KIR196636 KSN196634:KSN196636 LCJ196634:LCJ196636 LMF196634:LMF196636 LWB196634:LWB196636 MFX196634:MFX196636 MPT196634:MPT196636 MZP196634:MZP196636 NJL196634:NJL196636 NTH196634:NTH196636 ODD196634:ODD196636 OMZ196634:OMZ196636 OWV196634:OWV196636 PGR196634:PGR196636 PQN196634:PQN196636 QAJ196634:QAJ196636 QKF196634:QKF196636 QUB196634:QUB196636 RDX196634:RDX196636 RNT196634:RNT196636 RXP196634:RXP196636 SHL196634:SHL196636 SRH196634:SRH196636 TBD196634:TBD196636 TKZ196634:TKZ196636 TUV196634:TUV196636 UER196634:UER196636 UON196634:UON196636 UYJ196634:UYJ196636 VIF196634:VIF196636 VSB196634:VSB196636 WBX196634:WBX196636 WLT196634:WLT196636 WVP196634:WVP196636 F262159:F262161 JD262170:JD262172 SZ262170:SZ262172 ACV262170:ACV262172 AMR262170:AMR262172 AWN262170:AWN262172 BGJ262170:BGJ262172 BQF262170:BQF262172 CAB262170:CAB262172 CJX262170:CJX262172 CTT262170:CTT262172 DDP262170:DDP262172 DNL262170:DNL262172 DXH262170:DXH262172 EHD262170:EHD262172 EQZ262170:EQZ262172 FAV262170:FAV262172 FKR262170:FKR262172 FUN262170:FUN262172 GEJ262170:GEJ262172 GOF262170:GOF262172 GYB262170:GYB262172 HHX262170:HHX262172 HRT262170:HRT262172 IBP262170:IBP262172 ILL262170:ILL262172 IVH262170:IVH262172 JFD262170:JFD262172 JOZ262170:JOZ262172 JYV262170:JYV262172 KIR262170:KIR262172 KSN262170:KSN262172 LCJ262170:LCJ262172 LMF262170:LMF262172 LWB262170:LWB262172 MFX262170:MFX262172 MPT262170:MPT262172 MZP262170:MZP262172 NJL262170:NJL262172 NTH262170:NTH262172 ODD262170:ODD262172 OMZ262170:OMZ262172 OWV262170:OWV262172 PGR262170:PGR262172 PQN262170:PQN262172 QAJ262170:QAJ262172 QKF262170:QKF262172 QUB262170:QUB262172 RDX262170:RDX262172 RNT262170:RNT262172 RXP262170:RXP262172 SHL262170:SHL262172 SRH262170:SRH262172 TBD262170:TBD262172 TKZ262170:TKZ262172 TUV262170:TUV262172 UER262170:UER262172 UON262170:UON262172 UYJ262170:UYJ262172 VIF262170:VIF262172 VSB262170:VSB262172 WBX262170:WBX262172 WLT262170:WLT262172 WVP262170:WVP262172 F327695:F327697 JD327706:JD327708 SZ327706:SZ327708 ACV327706:ACV327708 AMR327706:AMR327708 AWN327706:AWN327708 BGJ327706:BGJ327708 BQF327706:BQF327708 CAB327706:CAB327708 CJX327706:CJX327708 CTT327706:CTT327708 DDP327706:DDP327708 DNL327706:DNL327708 DXH327706:DXH327708 EHD327706:EHD327708 EQZ327706:EQZ327708 FAV327706:FAV327708 FKR327706:FKR327708 FUN327706:FUN327708 GEJ327706:GEJ327708 GOF327706:GOF327708 GYB327706:GYB327708 HHX327706:HHX327708 HRT327706:HRT327708 IBP327706:IBP327708 ILL327706:ILL327708 IVH327706:IVH327708 JFD327706:JFD327708 JOZ327706:JOZ327708 JYV327706:JYV327708 KIR327706:KIR327708 KSN327706:KSN327708 LCJ327706:LCJ327708 LMF327706:LMF327708 LWB327706:LWB327708 MFX327706:MFX327708 MPT327706:MPT327708 MZP327706:MZP327708 NJL327706:NJL327708 NTH327706:NTH327708 ODD327706:ODD327708 OMZ327706:OMZ327708 OWV327706:OWV327708 PGR327706:PGR327708 PQN327706:PQN327708 QAJ327706:QAJ327708 QKF327706:QKF327708 QUB327706:QUB327708 RDX327706:RDX327708 RNT327706:RNT327708 RXP327706:RXP327708 SHL327706:SHL327708 SRH327706:SRH327708 TBD327706:TBD327708 TKZ327706:TKZ327708 TUV327706:TUV327708 UER327706:UER327708 UON327706:UON327708 UYJ327706:UYJ327708 VIF327706:VIF327708 VSB327706:VSB327708 WBX327706:WBX327708 WLT327706:WLT327708 WVP327706:WVP327708 F393231:F393233 JD393242:JD393244 SZ393242:SZ393244 ACV393242:ACV393244 AMR393242:AMR393244 AWN393242:AWN393244 BGJ393242:BGJ393244 BQF393242:BQF393244 CAB393242:CAB393244 CJX393242:CJX393244 CTT393242:CTT393244 DDP393242:DDP393244 DNL393242:DNL393244 DXH393242:DXH393244 EHD393242:EHD393244 EQZ393242:EQZ393244 FAV393242:FAV393244 FKR393242:FKR393244 FUN393242:FUN393244 GEJ393242:GEJ393244 GOF393242:GOF393244 GYB393242:GYB393244 HHX393242:HHX393244 HRT393242:HRT393244 IBP393242:IBP393244 ILL393242:ILL393244 IVH393242:IVH393244 JFD393242:JFD393244 JOZ393242:JOZ393244 JYV393242:JYV393244 KIR393242:KIR393244 KSN393242:KSN393244 LCJ393242:LCJ393244 LMF393242:LMF393244 LWB393242:LWB393244 MFX393242:MFX393244 MPT393242:MPT393244 MZP393242:MZP393244 NJL393242:NJL393244 NTH393242:NTH393244 ODD393242:ODD393244 OMZ393242:OMZ393244 OWV393242:OWV393244 PGR393242:PGR393244 PQN393242:PQN393244 QAJ393242:QAJ393244 QKF393242:QKF393244 QUB393242:QUB393244 RDX393242:RDX393244 RNT393242:RNT393244 RXP393242:RXP393244 SHL393242:SHL393244 SRH393242:SRH393244 TBD393242:TBD393244 TKZ393242:TKZ393244 TUV393242:TUV393244 UER393242:UER393244 UON393242:UON393244 UYJ393242:UYJ393244 VIF393242:VIF393244 VSB393242:VSB393244 WBX393242:WBX393244 WLT393242:WLT393244 WVP393242:WVP393244 F458767:F458769 JD458778:JD458780 SZ458778:SZ458780 ACV458778:ACV458780 AMR458778:AMR458780 AWN458778:AWN458780 BGJ458778:BGJ458780 BQF458778:BQF458780 CAB458778:CAB458780 CJX458778:CJX458780 CTT458778:CTT458780 DDP458778:DDP458780 DNL458778:DNL458780 DXH458778:DXH458780 EHD458778:EHD458780 EQZ458778:EQZ458780 FAV458778:FAV458780 FKR458778:FKR458780 FUN458778:FUN458780 GEJ458778:GEJ458780 GOF458778:GOF458780 GYB458778:GYB458780 HHX458778:HHX458780 HRT458778:HRT458780 IBP458778:IBP458780 ILL458778:ILL458780 IVH458778:IVH458780 JFD458778:JFD458780 JOZ458778:JOZ458780 JYV458778:JYV458780 KIR458778:KIR458780 KSN458778:KSN458780 LCJ458778:LCJ458780 LMF458778:LMF458780 LWB458778:LWB458780 MFX458778:MFX458780 MPT458778:MPT458780 MZP458778:MZP458780 NJL458778:NJL458780 NTH458778:NTH458780 ODD458778:ODD458780 OMZ458778:OMZ458780 OWV458778:OWV458780 PGR458778:PGR458780 PQN458778:PQN458780 QAJ458778:QAJ458780 QKF458778:QKF458780 QUB458778:QUB458780 RDX458778:RDX458780 RNT458778:RNT458780 RXP458778:RXP458780 SHL458778:SHL458780 SRH458778:SRH458780 TBD458778:TBD458780 TKZ458778:TKZ458780 TUV458778:TUV458780 UER458778:UER458780 UON458778:UON458780 UYJ458778:UYJ458780 VIF458778:VIF458780 VSB458778:VSB458780 WBX458778:WBX458780 WLT458778:WLT458780 WVP458778:WVP458780 F524303:F524305 JD524314:JD524316 SZ524314:SZ524316 ACV524314:ACV524316 AMR524314:AMR524316 AWN524314:AWN524316 BGJ524314:BGJ524316 BQF524314:BQF524316 CAB524314:CAB524316 CJX524314:CJX524316 CTT524314:CTT524316 DDP524314:DDP524316 DNL524314:DNL524316 DXH524314:DXH524316 EHD524314:EHD524316 EQZ524314:EQZ524316 FAV524314:FAV524316 FKR524314:FKR524316 FUN524314:FUN524316 GEJ524314:GEJ524316 GOF524314:GOF524316 GYB524314:GYB524316 HHX524314:HHX524316 HRT524314:HRT524316 IBP524314:IBP524316 ILL524314:ILL524316 IVH524314:IVH524316 JFD524314:JFD524316 JOZ524314:JOZ524316 JYV524314:JYV524316 KIR524314:KIR524316 KSN524314:KSN524316 LCJ524314:LCJ524316 LMF524314:LMF524316 LWB524314:LWB524316 MFX524314:MFX524316 MPT524314:MPT524316 MZP524314:MZP524316 NJL524314:NJL524316 NTH524314:NTH524316 ODD524314:ODD524316 OMZ524314:OMZ524316 OWV524314:OWV524316 PGR524314:PGR524316 PQN524314:PQN524316 QAJ524314:QAJ524316 QKF524314:QKF524316 QUB524314:QUB524316 RDX524314:RDX524316 RNT524314:RNT524316 RXP524314:RXP524316 SHL524314:SHL524316 SRH524314:SRH524316 TBD524314:TBD524316 TKZ524314:TKZ524316 TUV524314:TUV524316 UER524314:UER524316 UON524314:UON524316 UYJ524314:UYJ524316 VIF524314:VIF524316 VSB524314:VSB524316 WBX524314:WBX524316 WLT524314:WLT524316 WVP524314:WVP524316 F589839:F589841 JD589850:JD589852 SZ589850:SZ589852 ACV589850:ACV589852 AMR589850:AMR589852 AWN589850:AWN589852 BGJ589850:BGJ589852 BQF589850:BQF589852 CAB589850:CAB589852 CJX589850:CJX589852 CTT589850:CTT589852 DDP589850:DDP589852 DNL589850:DNL589852 DXH589850:DXH589852 EHD589850:EHD589852 EQZ589850:EQZ589852 FAV589850:FAV589852 FKR589850:FKR589852 FUN589850:FUN589852 GEJ589850:GEJ589852 GOF589850:GOF589852 GYB589850:GYB589852 HHX589850:HHX589852 HRT589850:HRT589852 IBP589850:IBP589852 ILL589850:ILL589852 IVH589850:IVH589852 JFD589850:JFD589852 JOZ589850:JOZ589852 JYV589850:JYV589852 KIR589850:KIR589852 KSN589850:KSN589852 LCJ589850:LCJ589852 LMF589850:LMF589852 LWB589850:LWB589852 MFX589850:MFX589852 MPT589850:MPT589852 MZP589850:MZP589852 NJL589850:NJL589852 NTH589850:NTH589852 ODD589850:ODD589852 OMZ589850:OMZ589852 OWV589850:OWV589852 PGR589850:PGR589852 PQN589850:PQN589852 QAJ589850:QAJ589852 QKF589850:QKF589852 QUB589850:QUB589852 RDX589850:RDX589852 RNT589850:RNT589852 RXP589850:RXP589852 SHL589850:SHL589852 SRH589850:SRH589852 TBD589850:TBD589852 TKZ589850:TKZ589852 TUV589850:TUV589852 UER589850:UER589852 UON589850:UON589852 UYJ589850:UYJ589852 VIF589850:VIF589852 VSB589850:VSB589852 WBX589850:WBX589852 WLT589850:WLT589852 WVP589850:WVP589852 F655375:F655377 JD655386:JD655388 SZ655386:SZ655388 ACV655386:ACV655388 AMR655386:AMR655388 AWN655386:AWN655388 BGJ655386:BGJ655388 BQF655386:BQF655388 CAB655386:CAB655388 CJX655386:CJX655388 CTT655386:CTT655388 DDP655386:DDP655388 DNL655386:DNL655388 DXH655386:DXH655388 EHD655386:EHD655388 EQZ655386:EQZ655388 FAV655386:FAV655388 FKR655386:FKR655388 FUN655386:FUN655388 GEJ655386:GEJ655388 GOF655386:GOF655388 GYB655386:GYB655388 HHX655386:HHX655388 HRT655386:HRT655388 IBP655386:IBP655388 ILL655386:ILL655388 IVH655386:IVH655388 JFD655386:JFD655388 JOZ655386:JOZ655388 JYV655386:JYV655388 KIR655386:KIR655388 KSN655386:KSN655388 LCJ655386:LCJ655388 LMF655386:LMF655388 LWB655386:LWB655388 MFX655386:MFX655388 MPT655386:MPT655388 MZP655386:MZP655388 NJL655386:NJL655388 NTH655386:NTH655388 ODD655386:ODD655388 OMZ655386:OMZ655388 OWV655386:OWV655388 PGR655386:PGR655388 PQN655386:PQN655388 QAJ655386:QAJ655388 QKF655386:QKF655388 QUB655386:QUB655388 RDX655386:RDX655388 RNT655386:RNT655388 RXP655386:RXP655388 SHL655386:SHL655388 SRH655386:SRH655388 TBD655386:TBD655388 TKZ655386:TKZ655388 TUV655386:TUV655388 UER655386:UER655388 UON655386:UON655388 UYJ655386:UYJ655388 VIF655386:VIF655388 VSB655386:VSB655388 WBX655386:WBX655388 WLT655386:WLT655388 WVP655386:WVP655388 F720911:F720913 JD720922:JD720924 SZ720922:SZ720924 ACV720922:ACV720924 AMR720922:AMR720924 AWN720922:AWN720924 BGJ720922:BGJ720924 BQF720922:BQF720924 CAB720922:CAB720924 CJX720922:CJX720924 CTT720922:CTT720924 DDP720922:DDP720924 DNL720922:DNL720924 DXH720922:DXH720924 EHD720922:EHD720924 EQZ720922:EQZ720924 FAV720922:FAV720924 FKR720922:FKR720924 FUN720922:FUN720924 GEJ720922:GEJ720924 GOF720922:GOF720924 GYB720922:GYB720924 HHX720922:HHX720924 HRT720922:HRT720924 IBP720922:IBP720924 ILL720922:ILL720924 IVH720922:IVH720924 JFD720922:JFD720924 JOZ720922:JOZ720924 JYV720922:JYV720924 KIR720922:KIR720924 KSN720922:KSN720924 LCJ720922:LCJ720924 LMF720922:LMF720924 LWB720922:LWB720924 MFX720922:MFX720924 MPT720922:MPT720924 MZP720922:MZP720924 NJL720922:NJL720924 NTH720922:NTH720924 ODD720922:ODD720924 OMZ720922:OMZ720924 OWV720922:OWV720924 PGR720922:PGR720924 PQN720922:PQN720924 QAJ720922:QAJ720924 QKF720922:QKF720924 QUB720922:QUB720924 RDX720922:RDX720924 RNT720922:RNT720924 RXP720922:RXP720924 SHL720922:SHL720924 SRH720922:SRH720924 TBD720922:TBD720924 TKZ720922:TKZ720924 TUV720922:TUV720924 UER720922:UER720924 UON720922:UON720924 UYJ720922:UYJ720924 VIF720922:VIF720924 VSB720922:VSB720924 WBX720922:WBX720924 WLT720922:WLT720924 WVP720922:WVP720924 F786447:F786449 JD786458:JD786460 SZ786458:SZ786460 ACV786458:ACV786460 AMR786458:AMR786460 AWN786458:AWN786460 BGJ786458:BGJ786460 BQF786458:BQF786460 CAB786458:CAB786460 CJX786458:CJX786460 CTT786458:CTT786460 DDP786458:DDP786460 DNL786458:DNL786460 DXH786458:DXH786460 EHD786458:EHD786460 EQZ786458:EQZ786460 FAV786458:FAV786460 FKR786458:FKR786460 FUN786458:FUN786460 GEJ786458:GEJ786460 GOF786458:GOF786460 GYB786458:GYB786460 HHX786458:HHX786460 HRT786458:HRT786460 IBP786458:IBP786460 ILL786458:ILL786460 IVH786458:IVH786460 JFD786458:JFD786460 JOZ786458:JOZ786460 JYV786458:JYV786460 KIR786458:KIR786460 KSN786458:KSN786460 LCJ786458:LCJ786460 LMF786458:LMF786460 LWB786458:LWB786460 MFX786458:MFX786460 MPT786458:MPT786460 MZP786458:MZP786460 NJL786458:NJL786460 NTH786458:NTH786460 ODD786458:ODD786460 OMZ786458:OMZ786460 OWV786458:OWV786460 PGR786458:PGR786460 PQN786458:PQN786460 QAJ786458:QAJ786460 QKF786458:QKF786460 QUB786458:QUB786460 RDX786458:RDX786460 RNT786458:RNT786460 RXP786458:RXP786460 SHL786458:SHL786460 SRH786458:SRH786460 TBD786458:TBD786460 TKZ786458:TKZ786460 TUV786458:TUV786460 UER786458:UER786460 UON786458:UON786460 UYJ786458:UYJ786460 VIF786458:VIF786460 VSB786458:VSB786460 WBX786458:WBX786460 WLT786458:WLT786460 WVP786458:WVP786460 F851983:F851985 JD851994:JD851996 SZ851994:SZ851996 ACV851994:ACV851996 AMR851994:AMR851996 AWN851994:AWN851996 BGJ851994:BGJ851996 BQF851994:BQF851996 CAB851994:CAB851996 CJX851994:CJX851996 CTT851994:CTT851996 DDP851994:DDP851996 DNL851994:DNL851996 DXH851994:DXH851996 EHD851994:EHD851996 EQZ851994:EQZ851996 FAV851994:FAV851996 FKR851994:FKR851996 FUN851994:FUN851996 GEJ851994:GEJ851996 GOF851994:GOF851996 GYB851994:GYB851996 HHX851994:HHX851996 HRT851994:HRT851996 IBP851994:IBP851996 ILL851994:ILL851996 IVH851994:IVH851996 JFD851994:JFD851996 JOZ851994:JOZ851996 JYV851994:JYV851996 KIR851994:KIR851996 KSN851994:KSN851996 LCJ851994:LCJ851996 LMF851994:LMF851996 LWB851994:LWB851996 MFX851994:MFX851996 MPT851994:MPT851996 MZP851994:MZP851996 NJL851994:NJL851996 NTH851994:NTH851996 ODD851994:ODD851996 OMZ851994:OMZ851996 OWV851994:OWV851996 PGR851994:PGR851996 PQN851994:PQN851996 QAJ851994:QAJ851996 QKF851994:QKF851996 QUB851994:QUB851996 RDX851994:RDX851996 RNT851994:RNT851996 RXP851994:RXP851996 SHL851994:SHL851996 SRH851994:SRH851996 TBD851994:TBD851996 TKZ851994:TKZ851996 TUV851994:TUV851996 UER851994:UER851996 UON851994:UON851996 UYJ851994:UYJ851996 VIF851994:VIF851996 VSB851994:VSB851996 WBX851994:WBX851996 WLT851994:WLT851996 WVP851994:WVP851996 F917519:F917521 JD917530:JD917532 SZ917530:SZ917532 ACV917530:ACV917532 AMR917530:AMR917532 AWN917530:AWN917532 BGJ917530:BGJ917532 BQF917530:BQF917532 CAB917530:CAB917532 CJX917530:CJX917532 CTT917530:CTT917532 DDP917530:DDP917532 DNL917530:DNL917532 DXH917530:DXH917532 EHD917530:EHD917532 EQZ917530:EQZ917532 FAV917530:FAV917532 FKR917530:FKR917532 FUN917530:FUN917532 GEJ917530:GEJ917532 GOF917530:GOF917532 GYB917530:GYB917532 HHX917530:HHX917532 HRT917530:HRT917532 IBP917530:IBP917532 ILL917530:ILL917532 IVH917530:IVH917532 JFD917530:JFD917532 JOZ917530:JOZ917532 JYV917530:JYV917532 KIR917530:KIR917532 KSN917530:KSN917532 LCJ917530:LCJ917532 LMF917530:LMF917532 LWB917530:LWB917532 MFX917530:MFX917532 MPT917530:MPT917532 MZP917530:MZP917532 NJL917530:NJL917532 NTH917530:NTH917532 ODD917530:ODD917532 OMZ917530:OMZ917532 OWV917530:OWV917532 PGR917530:PGR917532 PQN917530:PQN917532 QAJ917530:QAJ917532 QKF917530:QKF917532 QUB917530:QUB917532 RDX917530:RDX917532 RNT917530:RNT917532 RXP917530:RXP917532 SHL917530:SHL917532 SRH917530:SRH917532 TBD917530:TBD917532 TKZ917530:TKZ917532 TUV917530:TUV917532 UER917530:UER917532 UON917530:UON917532 UYJ917530:UYJ917532 VIF917530:VIF917532 VSB917530:VSB917532 WBX917530:WBX917532 WLT917530:WLT917532 WVP917530:WVP917532 F983055:F983057 JD983066:JD983068 SZ983066:SZ983068 ACV983066:ACV983068 AMR983066:AMR983068 AWN983066:AWN983068 BGJ983066:BGJ983068 BQF983066:BQF983068 CAB983066:CAB983068 CJX983066:CJX983068 CTT983066:CTT983068 DDP983066:DDP983068 DNL983066:DNL983068 DXH983066:DXH983068 EHD983066:EHD983068 EQZ983066:EQZ983068 FAV983066:FAV983068 FKR983066:FKR983068 FUN983066:FUN983068 GEJ983066:GEJ983068 GOF983066:GOF983068 GYB983066:GYB983068 HHX983066:HHX983068 HRT983066:HRT983068 IBP983066:IBP983068 ILL983066:ILL983068 IVH983066:IVH983068 JFD983066:JFD983068 JOZ983066:JOZ983068 JYV983066:JYV983068 KIR983066:KIR983068 KSN983066:KSN983068 LCJ983066:LCJ983068 LMF983066:LMF983068 LWB983066:LWB983068 MFX983066:MFX983068 MPT983066:MPT983068 MZP983066:MZP983068 NJL983066:NJL983068 NTH983066:NTH983068 ODD983066:ODD983068 OMZ983066:OMZ983068 OWV983066:OWV983068 PGR983066:PGR983068 PQN983066:PQN983068 QAJ983066:QAJ983068 QKF983066:QKF983068 QUB983066:QUB983068 RDX983066:RDX983068 RNT983066:RNT983068 RXP983066:RXP983068 SHL983066:SHL983068 SRH983066:SRH983068 TBD983066:TBD983068 TKZ983066:TKZ983068 TUV983066:TUV983068 UER983066:UER983068 UON983066:UON983068 UYJ983066:UYJ983068 VIF983066:VIF983068 VSB983066:VSB983068 WBX983066:WBX983068 WLT983066:WLT983068 JD49:JD63" xr:uid="{00000000-0002-0000-0200-000002000000}">
      <formula1>$AP$5:$AP$9</formula1>
    </dataValidation>
    <dataValidation type="list" operator="equal" allowBlank="1" showInputMessage="1" showErrorMessage="1" error="El año de plantación ha de ser uno de los indicados en la pestaña &quot;Datos generales del proyecto&quot;." sqref="JD29:JD40 SZ29:SZ40 ACV29:ACV40 AMR29:AMR40 AWN29:AWN40 BGJ29:BGJ40 BQF29:BQF40 CAB29:CAB40 CJX29:CJX40 CTT29:CTT40 DDP29:DDP40 DNL29:DNL40 DXH29:DXH40 EHD29:EHD40 EQZ29:EQZ40 FAV29:FAV40 FKR29:FKR40 FUN29:FUN40 GEJ29:GEJ40 GOF29:GOF40 GYB29:GYB40 HHX29:HHX40 HRT29:HRT40 IBP29:IBP40 ILL29:ILL40 IVH29:IVH40 JFD29:JFD40 JOZ29:JOZ40 JYV29:JYV40 KIR29:KIR40 KSN29:KSN40 LCJ29:LCJ40 LMF29:LMF40 LWB29:LWB40 MFX29:MFX40 MPT29:MPT40 MZP29:MZP40 NJL29:NJL40 NTH29:NTH40 ODD29:ODD40 OMZ29:OMZ40 OWV29:OWV40 PGR29:PGR40 PQN29:PQN40 QAJ29:QAJ40 QKF29:QKF40 QUB29:QUB40 RDX29:RDX40 RNT29:RNT40 RXP29:RXP40 SHL29:SHL40 SRH29:SRH40 TBD29:TBD40 TKZ29:TKZ40 TUV29:TUV40 UER29:UER40 UON29:UON40 UYJ29:UYJ40 VIF29:VIF40 VSB29:VSB40 WBX29:WBX40 WLT29:WLT40 WVP29:WVP40 F65554:F65565 JD65565:JD65576 SZ65565:SZ65576 ACV65565:ACV65576 AMR65565:AMR65576 AWN65565:AWN65576 BGJ65565:BGJ65576 BQF65565:BQF65576 CAB65565:CAB65576 CJX65565:CJX65576 CTT65565:CTT65576 DDP65565:DDP65576 DNL65565:DNL65576 DXH65565:DXH65576 EHD65565:EHD65576 EQZ65565:EQZ65576 FAV65565:FAV65576 FKR65565:FKR65576 FUN65565:FUN65576 GEJ65565:GEJ65576 GOF65565:GOF65576 GYB65565:GYB65576 HHX65565:HHX65576 HRT65565:HRT65576 IBP65565:IBP65576 ILL65565:ILL65576 IVH65565:IVH65576 JFD65565:JFD65576 JOZ65565:JOZ65576 JYV65565:JYV65576 KIR65565:KIR65576 KSN65565:KSN65576 LCJ65565:LCJ65576 LMF65565:LMF65576 LWB65565:LWB65576 MFX65565:MFX65576 MPT65565:MPT65576 MZP65565:MZP65576 NJL65565:NJL65576 NTH65565:NTH65576 ODD65565:ODD65576 OMZ65565:OMZ65576 OWV65565:OWV65576 PGR65565:PGR65576 PQN65565:PQN65576 QAJ65565:QAJ65576 QKF65565:QKF65576 QUB65565:QUB65576 RDX65565:RDX65576 RNT65565:RNT65576 RXP65565:RXP65576 SHL65565:SHL65576 SRH65565:SRH65576 TBD65565:TBD65576 TKZ65565:TKZ65576 TUV65565:TUV65576 UER65565:UER65576 UON65565:UON65576 UYJ65565:UYJ65576 VIF65565:VIF65576 VSB65565:VSB65576 WBX65565:WBX65576 WLT65565:WLT65576 WVP65565:WVP65576 F131090:F131101 JD131101:JD131112 SZ131101:SZ131112 ACV131101:ACV131112 AMR131101:AMR131112 AWN131101:AWN131112 BGJ131101:BGJ131112 BQF131101:BQF131112 CAB131101:CAB131112 CJX131101:CJX131112 CTT131101:CTT131112 DDP131101:DDP131112 DNL131101:DNL131112 DXH131101:DXH131112 EHD131101:EHD131112 EQZ131101:EQZ131112 FAV131101:FAV131112 FKR131101:FKR131112 FUN131101:FUN131112 GEJ131101:GEJ131112 GOF131101:GOF131112 GYB131101:GYB131112 HHX131101:HHX131112 HRT131101:HRT131112 IBP131101:IBP131112 ILL131101:ILL131112 IVH131101:IVH131112 JFD131101:JFD131112 JOZ131101:JOZ131112 JYV131101:JYV131112 KIR131101:KIR131112 KSN131101:KSN131112 LCJ131101:LCJ131112 LMF131101:LMF131112 LWB131101:LWB131112 MFX131101:MFX131112 MPT131101:MPT131112 MZP131101:MZP131112 NJL131101:NJL131112 NTH131101:NTH131112 ODD131101:ODD131112 OMZ131101:OMZ131112 OWV131101:OWV131112 PGR131101:PGR131112 PQN131101:PQN131112 QAJ131101:QAJ131112 QKF131101:QKF131112 QUB131101:QUB131112 RDX131101:RDX131112 RNT131101:RNT131112 RXP131101:RXP131112 SHL131101:SHL131112 SRH131101:SRH131112 TBD131101:TBD131112 TKZ131101:TKZ131112 TUV131101:TUV131112 UER131101:UER131112 UON131101:UON131112 UYJ131101:UYJ131112 VIF131101:VIF131112 VSB131101:VSB131112 WBX131101:WBX131112 WLT131101:WLT131112 WVP131101:WVP131112 F196626:F196637 JD196637:JD196648 SZ196637:SZ196648 ACV196637:ACV196648 AMR196637:AMR196648 AWN196637:AWN196648 BGJ196637:BGJ196648 BQF196637:BQF196648 CAB196637:CAB196648 CJX196637:CJX196648 CTT196637:CTT196648 DDP196637:DDP196648 DNL196637:DNL196648 DXH196637:DXH196648 EHD196637:EHD196648 EQZ196637:EQZ196648 FAV196637:FAV196648 FKR196637:FKR196648 FUN196637:FUN196648 GEJ196637:GEJ196648 GOF196637:GOF196648 GYB196637:GYB196648 HHX196637:HHX196648 HRT196637:HRT196648 IBP196637:IBP196648 ILL196637:ILL196648 IVH196637:IVH196648 JFD196637:JFD196648 JOZ196637:JOZ196648 JYV196637:JYV196648 KIR196637:KIR196648 KSN196637:KSN196648 LCJ196637:LCJ196648 LMF196637:LMF196648 LWB196637:LWB196648 MFX196637:MFX196648 MPT196637:MPT196648 MZP196637:MZP196648 NJL196637:NJL196648 NTH196637:NTH196648 ODD196637:ODD196648 OMZ196637:OMZ196648 OWV196637:OWV196648 PGR196637:PGR196648 PQN196637:PQN196648 QAJ196637:QAJ196648 QKF196637:QKF196648 QUB196637:QUB196648 RDX196637:RDX196648 RNT196637:RNT196648 RXP196637:RXP196648 SHL196637:SHL196648 SRH196637:SRH196648 TBD196637:TBD196648 TKZ196637:TKZ196648 TUV196637:TUV196648 UER196637:UER196648 UON196637:UON196648 UYJ196637:UYJ196648 VIF196637:VIF196648 VSB196637:VSB196648 WBX196637:WBX196648 WLT196637:WLT196648 WVP196637:WVP196648 F262162:F262173 JD262173:JD262184 SZ262173:SZ262184 ACV262173:ACV262184 AMR262173:AMR262184 AWN262173:AWN262184 BGJ262173:BGJ262184 BQF262173:BQF262184 CAB262173:CAB262184 CJX262173:CJX262184 CTT262173:CTT262184 DDP262173:DDP262184 DNL262173:DNL262184 DXH262173:DXH262184 EHD262173:EHD262184 EQZ262173:EQZ262184 FAV262173:FAV262184 FKR262173:FKR262184 FUN262173:FUN262184 GEJ262173:GEJ262184 GOF262173:GOF262184 GYB262173:GYB262184 HHX262173:HHX262184 HRT262173:HRT262184 IBP262173:IBP262184 ILL262173:ILL262184 IVH262173:IVH262184 JFD262173:JFD262184 JOZ262173:JOZ262184 JYV262173:JYV262184 KIR262173:KIR262184 KSN262173:KSN262184 LCJ262173:LCJ262184 LMF262173:LMF262184 LWB262173:LWB262184 MFX262173:MFX262184 MPT262173:MPT262184 MZP262173:MZP262184 NJL262173:NJL262184 NTH262173:NTH262184 ODD262173:ODD262184 OMZ262173:OMZ262184 OWV262173:OWV262184 PGR262173:PGR262184 PQN262173:PQN262184 QAJ262173:QAJ262184 QKF262173:QKF262184 QUB262173:QUB262184 RDX262173:RDX262184 RNT262173:RNT262184 RXP262173:RXP262184 SHL262173:SHL262184 SRH262173:SRH262184 TBD262173:TBD262184 TKZ262173:TKZ262184 TUV262173:TUV262184 UER262173:UER262184 UON262173:UON262184 UYJ262173:UYJ262184 VIF262173:VIF262184 VSB262173:VSB262184 WBX262173:WBX262184 WLT262173:WLT262184 WVP262173:WVP262184 F327698:F327709 JD327709:JD327720 SZ327709:SZ327720 ACV327709:ACV327720 AMR327709:AMR327720 AWN327709:AWN327720 BGJ327709:BGJ327720 BQF327709:BQF327720 CAB327709:CAB327720 CJX327709:CJX327720 CTT327709:CTT327720 DDP327709:DDP327720 DNL327709:DNL327720 DXH327709:DXH327720 EHD327709:EHD327720 EQZ327709:EQZ327720 FAV327709:FAV327720 FKR327709:FKR327720 FUN327709:FUN327720 GEJ327709:GEJ327720 GOF327709:GOF327720 GYB327709:GYB327720 HHX327709:HHX327720 HRT327709:HRT327720 IBP327709:IBP327720 ILL327709:ILL327720 IVH327709:IVH327720 JFD327709:JFD327720 JOZ327709:JOZ327720 JYV327709:JYV327720 KIR327709:KIR327720 KSN327709:KSN327720 LCJ327709:LCJ327720 LMF327709:LMF327720 LWB327709:LWB327720 MFX327709:MFX327720 MPT327709:MPT327720 MZP327709:MZP327720 NJL327709:NJL327720 NTH327709:NTH327720 ODD327709:ODD327720 OMZ327709:OMZ327720 OWV327709:OWV327720 PGR327709:PGR327720 PQN327709:PQN327720 QAJ327709:QAJ327720 QKF327709:QKF327720 QUB327709:QUB327720 RDX327709:RDX327720 RNT327709:RNT327720 RXP327709:RXP327720 SHL327709:SHL327720 SRH327709:SRH327720 TBD327709:TBD327720 TKZ327709:TKZ327720 TUV327709:TUV327720 UER327709:UER327720 UON327709:UON327720 UYJ327709:UYJ327720 VIF327709:VIF327720 VSB327709:VSB327720 WBX327709:WBX327720 WLT327709:WLT327720 WVP327709:WVP327720 F393234:F393245 JD393245:JD393256 SZ393245:SZ393256 ACV393245:ACV393256 AMR393245:AMR393256 AWN393245:AWN393256 BGJ393245:BGJ393256 BQF393245:BQF393256 CAB393245:CAB393256 CJX393245:CJX393256 CTT393245:CTT393256 DDP393245:DDP393256 DNL393245:DNL393256 DXH393245:DXH393256 EHD393245:EHD393256 EQZ393245:EQZ393256 FAV393245:FAV393256 FKR393245:FKR393256 FUN393245:FUN393256 GEJ393245:GEJ393256 GOF393245:GOF393256 GYB393245:GYB393256 HHX393245:HHX393256 HRT393245:HRT393256 IBP393245:IBP393256 ILL393245:ILL393256 IVH393245:IVH393256 JFD393245:JFD393256 JOZ393245:JOZ393256 JYV393245:JYV393256 KIR393245:KIR393256 KSN393245:KSN393256 LCJ393245:LCJ393256 LMF393245:LMF393256 LWB393245:LWB393256 MFX393245:MFX393256 MPT393245:MPT393256 MZP393245:MZP393256 NJL393245:NJL393256 NTH393245:NTH393256 ODD393245:ODD393256 OMZ393245:OMZ393256 OWV393245:OWV393256 PGR393245:PGR393256 PQN393245:PQN393256 QAJ393245:QAJ393256 QKF393245:QKF393256 QUB393245:QUB393256 RDX393245:RDX393256 RNT393245:RNT393256 RXP393245:RXP393256 SHL393245:SHL393256 SRH393245:SRH393256 TBD393245:TBD393256 TKZ393245:TKZ393256 TUV393245:TUV393256 UER393245:UER393256 UON393245:UON393256 UYJ393245:UYJ393256 VIF393245:VIF393256 VSB393245:VSB393256 WBX393245:WBX393256 WLT393245:WLT393256 WVP393245:WVP393256 F458770:F458781 JD458781:JD458792 SZ458781:SZ458792 ACV458781:ACV458792 AMR458781:AMR458792 AWN458781:AWN458792 BGJ458781:BGJ458792 BQF458781:BQF458792 CAB458781:CAB458792 CJX458781:CJX458792 CTT458781:CTT458792 DDP458781:DDP458792 DNL458781:DNL458792 DXH458781:DXH458792 EHD458781:EHD458792 EQZ458781:EQZ458792 FAV458781:FAV458792 FKR458781:FKR458792 FUN458781:FUN458792 GEJ458781:GEJ458792 GOF458781:GOF458792 GYB458781:GYB458792 HHX458781:HHX458792 HRT458781:HRT458792 IBP458781:IBP458792 ILL458781:ILL458792 IVH458781:IVH458792 JFD458781:JFD458792 JOZ458781:JOZ458792 JYV458781:JYV458792 KIR458781:KIR458792 KSN458781:KSN458792 LCJ458781:LCJ458792 LMF458781:LMF458792 LWB458781:LWB458792 MFX458781:MFX458792 MPT458781:MPT458792 MZP458781:MZP458792 NJL458781:NJL458792 NTH458781:NTH458792 ODD458781:ODD458792 OMZ458781:OMZ458792 OWV458781:OWV458792 PGR458781:PGR458792 PQN458781:PQN458792 QAJ458781:QAJ458792 QKF458781:QKF458792 QUB458781:QUB458792 RDX458781:RDX458792 RNT458781:RNT458792 RXP458781:RXP458792 SHL458781:SHL458792 SRH458781:SRH458792 TBD458781:TBD458792 TKZ458781:TKZ458792 TUV458781:TUV458792 UER458781:UER458792 UON458781:UON458792 UYJ458781:UYJ458792 VIF458781:VIF458792 VSB458781:VSB458792 WBX458781:WBX458792 WLT458781:WLT458792 WVP458781:WVP458792 F524306:F524317 JD524317:JD524328 SZ524317:SZ524328 ACV524317:ACV524328 AMR524317:AMR524328 AWN524317:AWN524328 BGJ524317:BGJ524328 BQF524317:BQF524328 CAB524317:CAB524328 CJX524317:CJX524328 CTT524317:CTT524328 DDP524317:DDP524328 DNL524317:DNL524328 DXH524317:DXH524328 EHD524317:EHD524328 EQZ524317:EQZ524328 FAV524317:FAV524328 FKR524317:FKR524328 FUN524317:FUN524328 GEJ524317:GEJ524328 GOF524317:GOF524328 GYB524317:GYB524328 HHX524317:HHX524328 HRT524317:HRT524328 IBP524317:IBP524328 ILL524317:ILL524328 IVH524317:IVH524328 JFD524317:JFD524328 JOZ524317:JOZ524328 JYV524317:JYV524328 KIR524317:KIR524328 KSN524317:KSN524328 LCJ524317:LCJ524328 LMF524317:LMF524328 LWB524317:LWB524328 MFX524317:MFX524328 MPT524317:MPT524328 MZP524317:MZP524328 NJL524317:NJL524328 NTH524317:NTH524328 ODD524317:ODD524328 OMZ524317:OMZ524328 OWV524317:OWV524328 PGR524317:PGR524328 PQN524317:PQN524328 QAJ524317:QAJ524328 QKF524317:QKF524328 QUB524317:QUB524328 RDX524317:RDX524328 RNT524317:RNT524328 RXP524317:RXP524328 SHL524317:SHL524328 SRH524317:SRH524328 TBD524317:TBD524328 TKZ524317:TKZ524328 TUV524317:TUV524328 UER524317:UER524328 UON524317:UON524328 UYJ524317:UYJ524328 VIF524317:VIF524328 VSB524317:VSB524328 WBX524317:WBX524328 WLT524317:WLT524328 WVP524317:WVP524328 F589842:F589853 JD589853:JD589864 SZ589853:SZ589864 ACV589853:ACV589864 AMR589853:AMR589864 AWN589853:AWN589864 BGJ589853:BGJ589864 BQF589853:BQF589864 CAB589853:CAB589864 CJX589853:CJX589864 CTT589853:CTT589864 DDP589853:DDP589864 DNL589853:DNL589864 DXH589853:DXH589864 EHD589853:EHD589864 EQZ589853:EQZ589864 FAV589853:FAV589864 FKR589853:FKR589864 FUN589853:FUN589864 GEJ589853:GEJ589864 GOF589853:GOF589864 GYB589853:GYB589864 HHX589853:HHX589864 HRT589853:HRT589864 IBP589853:IBP589864 ILL589853:ILL589864 IVH589853:IVH589864 JFD589853:JFD589864 JOZ589853:JOZ589864 JYV589853:JYV589864 KIR589853:KIR589864 KSN589853:KSN589864 LCJ589853:LCJ589864 LMF589853:LMF589864 LWB589853:LWB589864 MFX589853:MFX589864 MPT589853:MPT589864 MZP589853:MZP589864 NJL589853:NJL589864 NTH589853:NTH589864 ODD589853:ODD589864 OMZ589853:OMZ589864 OWV589853:OWV589864 PGR589853:PGR589864 PQN589853:PQN589864 QAJ589853:QAJ589864 QKF589853:QKF589864 QUB589853:QUB589864 RDX589853:RDX589864 RNT589853:RNT589864 RXP589853:RXP589864 SHL589853:SHL589864 SRH589853:SRH589864 TBD589853:TBD589864 TKZ589853:TKZ589864 TUV589853:TUV589864 UER589853:UER589864 UON589853:UON589864 UYJ589853:UYJ589864 VIF589853:VIF589864 VSB589853:VSB589864 WBX589853:WBX589864 WLT589853:WLT589864 WVP589853:WVP589864 F655378:F655389 JD655389:JD655400 SZ655389:SZ655400 ACV655389:ACV655400 AMR655389:AMR655400 AWN655389:AWN655400 BGJ655389:BGJ655400 BQF655389:BQF655400 CAB655389:CAB655400 CJX655389:CJX655400 CTT655389:CTT655400 DDP655389:DDP655400 DNL655389:DNL655400 DXH655389:DXH655400 EHD655389:EHD655400 EQZ655389:EQZ655400 FAV655389:FAV655400 FKR655389:FKR655400 FUN655389:FUN655400 GEJ655389:GEJ655400 GOF655389:GOF655400 GYB655389:GYB655400 HHX655389:HHX655400 HRT655389:HRT655400 IBP655389:IBP655400 ILL655389:ILL655400 IVH655389:IVH655400 JFD655389:JFD655400 JOZ655389:JOZ655400 JYV655389:JYV655400 KIR655389:KIR655400 KSN655389:KSN655400 LCJ655389:LCJ655400 LMF655389:LMF655400 LWB655389:LWB655400 MFX655389:MFX655400 MPT655389:MPT655400 MZP655389:MZP655400 NJL655389:NJL655400 NTH655389:NTH655400 ODD655389:ODD655400 OMZ655389:OMZ655400 OWV655389:OWV655400 PGR655389:PGR655400 PQN655389:PQN655400 QAJ655389:QAJ655400 QKF655389:QKF655400 QUB655389:QUB655400 RDX655389:RDX655400 RNT655389:RNT655400 RXP655389:RXP655400 SHL655389:SHL655400 SRH655389:SRH655400 TBD655389:TBD655400 TKZ655389:TKZ655400 TUV655389:TUV655400 UER655389:UER655400 UON655389:UON655400 UYJ655389:UYJ655400 VIF655389:VIF655400 VSB655389:VSB655400 WBX655389:WBX655400 WLT655389:WLT655400 WVP655389:WVP655400 F720914:F720925 JD720925:JD720936 SZ720925:SZ720936 ACV720925:ACV720936 AMR720925:AMR720936 AWN720925:AWN720936 BGJ720925:BGJ720936 BQF720925:BQF720936 CAB720925:CAB720936 CJX720925:CJX720936 CTT720925:CTT720936 DDP720925:DDP720936 DNL720925:DNL720936 DXH720925:DXH720936 EHD720925:EHD720936 EQZ720925:EQZ720936 FAV720925:FAV720936 FKR720925:FKR720936 FUN720925:FUN720936 GEJ720925:GEJ720936 GOF720925:GOF720936 GYB720925:GYB720936 HHX720925:HHX720936 HRT720925:HRT720936 IBP720925:IBP720936 ILL720925:ILL720936 IVH720925:IVH720936 JFD720925:JFD720936 JOZ720925:JOZ720936 JYV720925:JYV720936 KIR720925:KIR720936 KSN720925:KSN720936 LCJ720925:LCJ720936 LMF720925:LMF720936 LWB720925:LWB720936 MFX720925:MFX720936 MPT720925:MPT720936 MZP720925:MZP720936 NJL720925:NJL720936 NTH720925:NTH720936 ODD720925:ODD720936 OMZ720925:OMZ720936 OWV720925:OWV720936 PGR720925:PGR720936 PQN720925:PQN720936 QAJ720925:QAJ720936 QKF720925:QKF720936 QUB720925:QUB720936 RDX720925:RDX720936 RNT720925:RNT720936 RXP720925:RXP720936 SHL720925:SHL720936 SRH720925:SRH720936 TBD720925:TBD720936 TKZ720925:TKZ720936 TUV720925:TUV720936 UER720925:UER720936 UON720925:UON720936 UYJ720925:UYJ720936 VIF720925:VIF720936 VSB720925:VSB720936 WBX720925:WBX720936 WLT720925:WLT720936 WVP720925:WVP720936 F786450:F786461 JD786461:JD786472 SZ786461:SZ786472 ACV786461:ACV786472 AMR786461:AMR786472 AWN786461:AWN786472 BGJ786461:BGJ786472 BQF786461:BQF786472 CAB786461:CAB786472 CJX786461:CJX786472 CTT786461:CTT786472 DDP786461:DDP786472 DNL786461:DNL786472 DXH786461:DXH786472 EHD786461:EHD786472 EQZ786461:EQZ786472 FAV786461:FAV786472 FKR786461:FKR786472 FUN786461:FUN786472 GEJ786461:GEJ786472 GOF786461:GOF786472 GYB786461:GYB786472 HHX786461:HHX786472 HRT786461:HRT786472 IBP786461:IBP786472 ILL786461:ILL786472 IVH786461:IVH786472 JFD786461:JFD786472 JOZ786461:JOZ786472 JYV786461:JYV786472 KIR786461:KIR786472 KSN786461:KSN786472 LCJ786461:LCJ786472 LMF786461:LMF786472 LWB786461:LWB786472 MFX786461:MFX786472 MPT786461:MPT786472 MZP786461:MZP786472 NJL786461:NJL786472 NTH786461:NTH786472 ODD786461:ODD786472 OMZ786461:OMZ786472 OWV786461:OWV786472 PGR786461:PGR786472 PQN786461:PQN786472 QAJ786461:QAJ786472 QKF786461:QKF786472 QUB786461:QUB786472 RDX786461:RDX786472 RNT786461:RNT786472 RXP786461:RXP786472 SHL786461:SHL786472 SRH786461:SRH786472 TBD786461:TBD786472 TKZ786461:TKZ786472 TUV786461:TUV786472 UER786461:UER786472 UON786461:UON786472 UYJ786461:UYJ786472 VIF786461:VIF786472 VSB786461:VSB786472 WBX786461:WBX786472 WLT786461:WLT786472 WVP786461:WVP786472 F851986:F851997 JD851997:JD852008 SZ851997:SZ852008 ACV851997:ACV852008 AMR851997:AMR852008 AWN851997:AWN852008 BGJ851997:BGJ852008 BQF851997:BQF852008 CAB851997:CAB852008 CJX851997:CJX852008 CTT851997:CTT852008 DDP851997:DDP852008 DNL851997:DNL852008 DXH851997:DXH852008 EHD851997:EHD852008 EQZ851997:EQZ852008 FAV851997:FAV852008 FKR851997:FKR852008 FUN851997:FUN852008 GEJ851997:GEJ852008 GOF851997:GOF852008 GYB851997:GYB852008 HHX851997:HHX852008 HRT851997:HRT852008 IBP851997:IBP852008 ILL851997:ILL852008 IVH851997:IVH852008 JFD851997:JFD852008 JOZ851997:JOZ852008 JYV851997:JYV852008 KIR851997:KIR852008 KSN851997:KSN852008 LCJ851997:LCJ852008 LMF851997:LMF852008 LWB851997:LWB852008 MFX851997:MFX852008 MPT851997:MPT852008 MZP851997:MZP852008 NJL851997:NJL852008 NTH851997:NTH852008 ODD851997:ODD852008 OMZ851997:OMZ852008 OWV851997:OWV852008 PGR851997:PGR852008 PQN851997:PQN852008 QAJ851997:QAJ852008 QKF851997:QKF852008 QUB851997:QUB852008 RDX851997:RDX852008 RNT851997:RNT852008 RXP851997:RXP852008 SHL851997:SHL852008 SRH851997:SRH852008 TBD851997:TBD852008 TKZ851997:TKZ852008 TUV851997:TUV852008 UER851997:UER852008 UON851997:UON852008 UYJ851997:UYJ852008 VIF851997:VIF852008 VSB851997:VSB852008 WBX851997:WBX852008 WLT851997:WLT852008 WVP851997:WVP852008 F917522:F917533 JD917533:JD917544 SZ917533:SZ917544 ACV917533:ACV917544 AMR917533:AMR917544 AWN917533:AWN917544 BGJ917533:BGJ917544 BQF917533:BQF917544 CAB917533:CAB917544 CJX917533:CJX917544 CTT917533:CTT917544 DDP917533:DDP917544 DNL917533:DNL917544 DXH917533:DXH917544 EHD917533:EHD917544 EQZ917533:EQZ917544 FAV917533:FAV917544 FKR917533:FKR917544 FUN917533:FUN917544 GEJ917533:GEJ917544 GOF917533:GOF917544 GYB917533:GYB917544 HHX917533:HHX917544 HRT917533:HRT917544 IBP917533:IBP917544 ILL917533:ILL917544 IVH917533:IVH917544 JFD917533:JFD917544 JOZ917533:JOZ917544 JYV917533:JYV917544 KIR917533:KIR917544 KSN917533:KSN917544 LCJ917533:LCJ917544 LMF917533:LMF917544 LWB917533:LWB917544 MFX917533:MFX917544 MPT917533:MPT917544 MZP917533:MZP917544 NJL917533:NJL917544 NTH917533:NTH917544 ODD917533:ODD917544 OMZ917533:OMZ917544 OWV917533:OWV917544 PGR917533:PGR917544 PQN917533:PQN917544 QAJ917533:QAJ917544 QKF917533:QKF917544 QUB917533:QUB917544 RDX917533:RDX917544 RNT917533:RNT917544 RXP917533:RXP917544 SHL917533:SHL917544 SRH917533:SRH917544 TBD917533:TBD917544 TKZ917533:TKZ917544 TUV917533:TUV917544 UER917533:UER917544 UON917533:UON917544 UYJ917533:UYJ917544 VIF917533:VIF917544 VSB917533:VSB917544 WBX917533:WBX917544 WLT917533:WLT917544 WVP917533:WVP917544 F983058:F983069 JD983069:JD983080 SZ983069:SZ983080 ACV983069:ACV983080 AMR983069:AMR983080 AWN983069:AWN983080 BGJ983069:BGJ983080 BQF983069:BQF983080 CAB983069:CAB983080 CJX983069:CJX983080 CTT983069:CTT983080 DDP983069:DDP983080 DNL983069:DNL983080 DXH983069:DXH983080 EHD983069:EHD983080 EQZ983069:EQZ983080 FAV983069:FAV983080 FKR983069:FKR983080 FUN983069:FUN983080 GEJ983069:GEJ983080 GOF983069:GOF983080 GYB983069:GYB983080 HHX983069:HHX983080 HRT983069:HRT983080 IBP983069:IBP983080 ILL983069:ILL983080 IVH983069:IVH983080 JFD983069:JFD983080 JOZ983069:JOZ983080 JYV983069:JYV983080 KIR983069:KIR983080 KSN983069:KSN983080 LCJ983069:LCJ983080 LMF983069:LMF983080 LWB983069:LWB983080 MFX983069:MFX983080 MPT983069:MPT983080 MZP983069:MZP983080 NJL983069:NJL983080 NTH983069:NTH983080 ODD983069:ODD983080 OMZ983069:OMZ983080 OWV983069:OWV983080 PGR983069:PGR983080 PQN983069:PQN983080 QAJ983069:QAJ983080 QKF983069:QKF983080 QUB983069:QUB983080 RDX983069:RDX983080 RNT983069:RNT983080 RXP983069:RXP983080 SHL983069:SHL983080 SRH983069:SRH983080 TBD983069:TBD983080 TKZ983069:TKZ983080 TUV983069:TUV983080 UER983069:UER983080 UON983069:UON983080 UYJ983069:UYJ983080 VIF983069:VIF983080 VSB983069:VSB983080 WBX983069:WBX983080 WLT983069:WLT983080 WVP983069:WVP983080" xr:uid="{00000000-0002-0000-0200-000003000000}">
      <formula1>$AP$5:$AP$9</formula1>
    </dataValidation>
    <dataValidation type="whole" allowBlank="1" showInputMessage="1" showErrorMessage="1" error="El turno de corta ha de ser inferior al periodo de permanencia considerado e igual o superior a 8 años." sqref="JE49:JE63 WVQ983089:WVQ983103 WLU983089:WLU983103 WBY983089:WBY983103 VSC983089:VSC983103 VIG983089:VIG983103 UYK983089:UYK983103 UOO983089:UOO983103 UES983089:UES983103 TUW983089:TUW983103 TLA983089:TLA983103 TBE983089:TBE983103 SRI983089:SRI983103 SHM983089:SHM983103 RXQ983089:RXQ983103 RNU983089:RNU983103 RDY983089:RDY983103 QUC983089:QUC983103 QKG983089:QKG983103 QAK983089:QAK983103 PQO983089:PQO983103 PGS983089:PGS983103 OWW983089:OWW983103 ONA983089:ONA983103 ODE983089:ODE983103 NTI983089:NTI983103 NJM983089:NJM983103 MZQ983089:MZQ983103 MPU983089:MPU983103 MFY983089:MFY983103 LWC983089:LWC983103 LMG983089:LMG983103 LCK983089:LCK983103 KSO983089:KSO983103 KIS983089:KIS983103 JYW983089:JYW983103 JPA983089:JPA983103 JFE983089:JFE983103 IVI983089:IVI983103 ILM983089:ILM983103 IBQ983089:IBQ983103 HRU983089:HRU983103 HHY983089:HHY983103 GYC983089:GYC983103 GOG983089:GOG983103 GEK983089:GEK983103 FUO983089:FUO983103 FKS983089:FKS983103 FAW983089:FAW983103 ERA983089:ERA983103 EHE983089:EHE983103 DXI983089:DXI983103 DNM983089:DNM983103 DDQ983089:DDQ983103 CTU983089:CTU983103 CJY983089:CJY983103 CAC983089:CAC983103 BQG983089:BQG983103 BGK983089:BGK983103 AWO983089:AWO983103 AMS983089:AMS983103 ACW983089:ACW983103 TA983089:TA983103 JE983089:JE983103 G983078:G983092 WVQ917553:WVQ917567 WLU917553:WLU917567 WBY917553:WBY917567 VSC917553:VSC917567 VIG917553:VIG917567 UYK917553:UYK917567 UOO917553:UOO917567 UES917553:UES917567 TUW917553:TUW917567 TLA917553:TLA917567 TBE917553:TBE917567 SRI917553:SRI917567 SHM917553:SHM917567 RXQ917553:RXQ917567 RNU917553:RNU917567 RDY917553:RDY917567 QUC917553:QUC917567 QKG917553:QKG917567 QAK917553:QAK917567 PQO917553:PQO917567 PGS917553:PGS917567 OWW917553:OWW917567 ONA917553:ONA917567 ODE917553:ODE917567 NTI917553:NTI917567 NJM917553:NJM917567 MZQ917553:MZQ917567 MPU917553:MPU917567 MFY917553:MFY917567 LWC917553:LWC917567 LMG917553:LMG917567 LCK917553:LCK917567 KSO917553:KSO917567 KIS917553:KIS917567 JYW917553:JYW917567 JPA917553:JPA917567 JFE917553:JFE917567 IVI917553:IVI917567 ILM917553:ILM917567 IBQ917553:IBQ917567 HRU917553:HRU917567 HHY917553:HHY917567 GYC917553:GYC917567 GOG917553:GOG917567 GEK917553:GEK917567 FUO917553:FUO917567 FKS917553:FKS917567 FAW917553:FAW917567 ERA917553:ERA917567 EHE917553:EHE917567 DXI917553:DXI917567 DNM917553:DNM917567 DDQ917553:DDQ917567 CTU917553:CTU917567 CJY917553:CJY917567 CAC917553:CAC917567 BQG917553:BQG917567 BGK917553:BGK917567 AWO917553:AWO917567 AMS917553:AMS917567 ACW917553:ACW917567 TA917553:TA917567 JE917553:JE917567 G917542:G917556 WVQ852017:WVQ852031 WLU852017:WLU852031 WBY852017:WBY852031 VSC852017:VSC852031 VIG852017:VIG852031 UYK852017:UYK852031 UOO852017:UOO852031 UES852017:UES852031 TUW852017:TUW852031 TLA852017:TLA852031 TBE852017:TBE852031 SRI852017:SRI852031 SHM852017:SHM852031 RXQ852017:RXQ852031 RNU852017:RNU852031 RDY852017:RDY852031 QUC852017:QUC852031 QKG852017:QKG852031 QAK852017:QAK852031 PQO852017:PQO852031 PGS852017:PGS852031 OWW852017:OWW852031 ONA852017:ONA852031 ODE852017:ODE852031 NTI852017:NTI852031 NJM852017:NJM852031 MZQ852017:MZQ852031 MPU852017:MPU852031 MFY852017:MFY852031 LWC852017:LWC852031 LMG852017:LMG852031 LCK852017:LCK852031 KSO852017:KSO852031 KIS852017:KIS852031 JYW852017:JYW852031 JPA852017:JPA852031 JFE852017:JFE852031 IVI852017:IVI852031 ILM852017:ILM852031 IBQ852017:IBQ852031 HRU852017:HRU852031 HHY852017:HHY852031 GYC852017:GYC852031 GOG852017:GOG852031 GEK852017:GEK852031 FUO852017:FUO852031 FKS852017:FKS852031 FAW852017:FAW852031 ERA852017:ERA852031 EHE852017:EHE852031 DXI852017:DXI852031 DNM852017:DNM852031 DDQ852017:DDQ852031 CTU852017:CTU852031 CJY852017:CJY852031 CAC852017:CAC852031 BQG852017:BQG852031 BGK852017:BGK852031 AWO852017:AWO852031 AMS852017:AMS852031 ACW852017:ACW852031 TA852017:TA852031 JE852017:JE852031 G852006:G852020 WVQ786481:WVQ786495 WLU786481:WLU786495 WBY786481:WBY786495 VSC786481:VSC786495 VIG786481:VIG786495 UYK786481:UYK786495 UOO786481:UOO786495 UES786481:UES786495 TUW786481:TUW786495 TLA786481:TLA786495 TBE786481:TBE786495 SRI786481:SRI786495 SHM786481:SHM786495 RXQ786481:RXQ786495 RNU786481:RNU786495 RDY786481:RDY786495 QUC786481:QUC786495 QKG786481:QKG786495 QAK786481:QAK786495 PQO786481:PQO786495 PGS786481:PGS786495 OWW786481:OWW786495 ONA786481:ONA786495 ODE786481:ODE786495 NTI786481:NTI786495 NJM786481:NJM786495 MZQ786481:MZQ786495 MPU786481:MPU786495 MFY786481:MFY786495 LWC786481:LWC786495 LMG786481:LMG786495 LCK786481:LCK786495 KSO786481:KSO786495 KIS786481:KIS786495 JYW786481:JYW786495 JPA786481:JPA786495 JFE786481:JFE786495 IVI786481:IVI786495 ILM786481:ILM786495 IBQ786481:IBQ786495 HRU786481:HRU786495 HHY786481:HHY786495 GYC786481:GYC786495 GOG786481:GOG786495 GEK786481:GEK786495 FUO786481:FUO786495 FKS786481:FKS786495 FAW786481:FAW786495 ERA786481:ERA786495 EHE786481:EHE786495 DXI786481:DXI786495 DNM786481:DNM786495 DDQ786481:DDQ786495 CTU786481:CTU786495 CJY786481:CJY786495 CAC786481:CAC786495 BQG786481:BQG786495 BGK786481:BGK786495 AWO786481:AWO786495 AMS786481:AMS786495 ACW786481:ACW786495 TA786481:TA786495 JE786481:JE786495 G786470:G786484 WVQ720945:WVQ720959 WLU720945:WLU720959 WBY720945:WBY720959 VSC720945:VSC720959 VIG720945:VIG720959 UYK720945:UYK720959 UOO720945:UOO720959 UES720945:UES720959 TUW720945:TUW720959 TLA720945:TLA720959 TBE720945:TBE720959 SRI720945:SRI720959 SHM720945:SHM720959 RXQ720945:RXQ720959 RNU720945:RNU720959 RDY720945:RDY720959 QUC720945:QUC720959 QKG720945:QKG720959 QAK720945:QAK720959 PQO720945:PQO720959 PGS720945:PGS720959 OWW720945:OWW720959 ONA720945:ONA720959 ODE720945:ODE720959 NTI720945:NTI720959 NJM720945:NJM720959 MZQ720945:MZQ720959 MPU720945:MPU720959 MFY720945:MFY720959 LWC720945:LWC720959 LMG720945:LMG720959 LCK720945:LCK720959 KSO720945:KSO720959 KIS720945:KIS720959 JYW720945:JYW720959 JPA720945:JPA720959 JFE720945:JFE720959 IVI720945:IVI720959 ILM720945:ILM720959 IBQ720945:IBQ720959 HRU720945:HRU720959 HHY720945:HHY720959 GYC720945:GYC720959 GOG720945:GOG720959 GEK720945:GEK720959 FUO720945:FUO720959 FKS720945:FKS720959 FAW720945:FAW720959 ERA720945:ERA720959 EHE720945:EHE720959 DXI720945:DXI720959 DNM720945:DNM720959 DDQ720945:DDQ720959 CTU720945:CTU720959 CJY720945:CJY720959 CAC720945:CAC720959 BQG720945:BQG720959 BGK720945:BGK720959 AWO720945:AWO720959 AMS720945:AMS720959 ACW720945:ACW720959 TA720945:TA720959 JE720945:JE720959 G720934:G720948 WVQ655409:WVQ655423 WLU655409:WLU655423 WBY655409:WBY655423 VSC655409:VSC655423 VIG655409:VIG655423 UYK655409:UYK655423 UOO655409:UOO655423 UES655409:UES655423 TUW655409:TUW655423 TLA655409:TLA655423 TBE655409:TBE655423 SRI655409:SRI655423 SHM655409:SHM655423 RXQ655409:RXQ655423 RNU655409:RNU655423 RDY655409:RDY655423 QUC655409:QUC655423 QKG655409:QKG655423 QAK655409:QAK655423 PQO655409:PQO655423 PGS655409:PGS655423 OWW655409:OWW655423 ONA655409:ONA655423 ODE655409:ODE655423 NTI655409:NTI655423 NJM655409:NJM655423 MZQ655409:MZQ655423 MPU655409:MPU655423 MFY655409:MFY655423 LWC655409:LWC655423 LMG655409:LMG655423 LCK655409:LCK655423 KSO655409:KSO655423 KIS655409:KIS655423 JYW655409:JYW655423 JPA655409:JPA655423 JFE655409:JFE655423 IVI655409:IVI655423 ILM655409:ILM655423 IBQ655409:IBQ655423 HRU655409:HRU655423 HHY655409:HHY655423 GYC655409:GYC655423 GOG655409:GOG655423 GEK655409:GEK655423 FUO655409:FUO655423 FKS655409:FKS655423 FAW655409:FAW655423 ERA655409:ERA655423 EHE655409:EHE655423 DXI655409:DXI655423 DNM655409:DNM655423 DDQ655409:DDQ655423 CTU655409:CTU655423 CJY655409:CJY655423 CAC655409:CAC655423 BQG655409:BQG655423 BGK655409:BGK655423 AWO655409:AWO655423 AMS655409:AMS655423 ACW655409:ACW655423 TA655409:TA655423 JE655409:JE655423 G655398:G655412 WVQ589873:WVQ589887 WLU589873:WLU589887 WBY589873:WBY589887 VSC589873:VSC589887 VIG589873:VIG589887 UYK589873:UYK589887 UOO589873:UOO589887 UES589873:UES589887 TUW589873:TUW589887 TLA589873:TLA589887 TBE589873:TBE589887 SRI589873:SRI589887 SHM589873:SHM589887 RXQ589873:RXQ589887 RNU589873:RNU589887 RDY589873:RDY589887 QUC589873:QUC589887 QKG589873:QKG589887 QAK589873:QAK589887 PQO589873:PQO589887 PGS589873:PGS589887 OWW589873:OWW589887 ONA589873:ONA589887 ODE589873:ODE589887 NTI589873:NTI589887 NJM589873:NJM589887 MZQ589873:MZQ589887 MPU589873:MPU589887 MFY589873:MFY589887 LWC589873:LWC589887 LMG589873:LMG589887 LCK589873:LCK589887 KSO589873:KSO589887 KIS589873:KIS589887 JYW589873:JYW589887 JPA589873:JPA589887 JFE589873:JFE589887 IVI589873:IVI589887 ILM589873:ILM589887 IBQ589873:IBQ589887 HRU589873:HRU589887 HHY589873:HHY589887 GYC589873:GYC589887 GOG589873:GOG589887 GEK589873:GEK589887 FUO589873:FUO589887 FKS589873:FKS589887 FAW589873:FAW589887 ERA589873:ERA589887 EHE589873:EHE589887 DXI589873:DXI589887 DNM589873:DNM589887 DDQ589873:DDQ589887 CTU589873:CTU589887 CJY589873:CJY589887 CAC589873:CAC589887 BQG589873:BQG589887 BGK589873:BGK589887 AWO589873:AWO589887 AMS589873:AMS589887 ACW589873:ACW589887 TA589873:TA589887 JE589873:JE589887 G589862:G589876 WVQ524337:WVQ524351 WLU524337:WLU524351 WBY524337:WBY524351 VSC524337:VSC524351 VIG524337:VIG524351 UYK524337:UYK524351 UOO524337:UOO524351 UES524337:UES524351 TUW524337:TUW524351 TLA524337:TLA524351 TBE524337:TBE524351 SRI524337:SRI524351 SHM524337:SHM524351 RXQ524337:RXQ524351 RNU524337:RNU524351 RDY524337:RDY524351 QUC524337:QUC524351 QKG524337:QKG524351 QAK524337:QAK524351 PQO524337:PQO524351 PGS524337:PGS524351 OWW524337:OWW524351 ONA524337:ONA524351 ODE524337:ODE524351 NTI524337:NTI524351 NJM524337:NJM524351 MZQ524337:MZQ524351 MPU524337:MPU524351 MFY524337:MFY524351 LWC524337:LWC524351 LMG524337:LMG524351 LCK524337:LCK524351 KSO524337:KSO524351 KIS524337:KIS524351 JYW524337:JYW524351 JPA524337:JPA524351 JFE524337:JFE524351 IVI524337:IVI524351 ILM524337:ILM524351 IBQ524337:IBQ524351 HRU524337:HRU524351 HHY524337:HHY524351 GYC524337:GYC524351 GOG524337:GOG524351 GEK524337:GEK524351 FUO524337:FUO524351 FKS524337:FKS524351 FAW524337:FAW524351 ERA524337:ERA524351 EHE524337:EHE524351 DXI524337:DXI524351 DNM524337:DNM524351 DDQ524337:DDQ524351 CTU524337:CTU524351 CJY524337:CJY524351 CAC524337:CAC524351 BQG524337:BQG524351 BGK524337:BGK524351 AWO524337:AWO524351 AMS524337:AMS524351 ACW524337:ACW524351 TA524337:TA524351 JE524337:JE524351 G524326:G524340 WVQ458801:WVQ458815 WLU458801:WLU458815 WBY458801:WBY458815 VSC458801:VSC458815 VIG458801:VIG458815 UYK458801:UYK458815 UOO458801:UOO458815 UES458801:UES458815 TUW458801:TUW458815 TLA458801:TLA458815 TBE458801:TBE458815 SRI458801:SRI458815 SHM458801:SHM458815 RXQ458801:RXQ458815 RNU458801:RNU458815 RDY458801:RDY458815 QUC458801:QUC458815 QKG458801:QKG458815 QAK458801:QAK458815 PQO458801:PQO458815 PGS458801:PGS458815 OWW458801:OWW458815 ONA458801:ONA458815 ODE458801:ODE458815 NTI458801:NTI458815 NJM458801:NJM458815 MZQ458801:MZQ458815 MPU458801:MPU458815 MFY458801:MFY458815 LWC458801:LWC458815 LMG458801:LMG458815 LCK458801:LCK458815 KSO458801:KSO458815 KIS458801:KIS458815 JYW458801:JYW458815 JPA458801:JPA458815 JFE458801:JFE458815 IVI458801:IVI458815 ILM458801:ILM458815 IBQ458801:IBQ458815 HRU458801:HRU458815 HHY458801:HHY458815 GYC458801:GYC458815 GOG458801:GOG458815 GEK458801:GEK458815 FUO458801:FUO458815 FKS458801:FKS458815 FAW458801:FAW458815 ERA458801:ERA458815 EHE458801:EHE458815 DXI458801:DXI458815 DNM458801:DNM458815 DDQ458801:DDQ458815 CTU458801:CTU458815 CJY458801:CJY458815 CAC458801:CAC458815 BQG458801:BQG458815 BGK458801:BGK458815 AWO458801:AWO458815 AMS458801:AMS458815 ACW458801:ACW458815 TA458801:TA458815 JE458801:JE458815 G458790:G458804 WVQ393265:WVQ393279 WLU393265:WLU393279 WBY393265:WBY393279 VSC393265:VSC393279 VIG393265:VIG393279 UYK393265:UYK393279 UOO393265:UOO393279 UES393265:UES393279 TUW393265:TUW393279 TLA393265:TLA393279 TBE393265:TBE393279 SRI393265:SRI393279 SHM393265:SHM393279 RXQ393265:RXQ393279 RNU393265:RNU393279 RDY393265:RDY393279 QUC393265:QUC393279 QKG393265:QKG393279 QAK393265:QAK393279 PQO393265:PQO393279 PGS393265:PGS393279 OWW393265:OWW393279 ONA393265:ONA393279 ODE393265:ODE393279 NTI393265:NTI393279 NJM393265:NJM393279 MZQ393265:MZQ393279 MPU393265:MPU393279 MFY393265:MFY393279 LWC393265:LWC393279 LMG393265:LMG393279 LCK393265:LCK393279 KSO393265:KSO393279 KIS393265:KIS393279 JYW393265:JYW393279 JPA393265:JPA393279 JFE393265:JFE393279 IVI393265:IVI393279 ILM393265:ILM393279 IBQ393265:IBQ393279 HRU393265:HRU393279 HHY393265:HHY393279 GYC393265:GYC393279 GOG393265:GOG393279 GEK393265:GEK393279 FUO393265:FUO393279 FKS393265:FKS393279 FAW393265:FAW393279 ERA393265:ERA393279 EHE393265:EHE393279 DXI393265:DXI393279 DNM393265:DNM393279 DDQ393265:DDQ393279 CTU393265:CTU393279 CJY393265:CJY393279 CAC393265:CAC393279 BQG393265:BQG393279 BGK393265:BGK393279 AWO393265:AWO393279 AMS393265:AMS393279 ACW393265:ACW393279 TA393265:TA393279 JE393265:JE393279 G393254:G393268 WVQ327729:WVQ327743 WLU327729:WLU327743 WBY327729:WBY327743 VSC327729:VSC327743 VIG327729:VIG327743 UYK327729:UYK327743 UOO327729:UOO327743 UES327729:UES327743 TUW327729:TUW327743 TLA327729:TLA327743 TBE327729:TBE327743 SRI327729:SRI327743 SHM327729:SHM327743 RXQ327729:RXQ327743 RNU327729:RNU327743 RDY327729:RDY327743 QUC327729:QUC327743 QKG327729:QKG327743 QAK327729:QAK327743 PQO327729:PQO327743 PGS327729:PGS327743 OWW327729:OWW327743 ONA327729:ONA327743 ODE327729:ODE327743 NTI327729:NTI327743 NJM327729:NJM327743 MZQ327729:MZQ327743 MPU327729:MPU327743 MFY327729:MFY327743 LWC327729:LWC327743 LMG327729:LMG327743 LCK327729:LCK327743 KSO327729:KSO327743 KIS327729:KIS327743 JYW327729:JYW327743 JPA327729:JPA327743 JFE327729:JFE327743 IVI327729:IVI327743 ILM327729:ILM327743 IBQ327729:IBQ327743 HRU327729:HRU327743 HHY327729:HHY327743 GYC327729:GYC327743 GOG327729:GOG327743 GEK327729:GEK327743 FUO327729:FUO327743 FKS327729:FKS327743 FAW327729:FAW327743 ERA327729:ERA327743 EHE327729:EHE327743 DXI327729:DXI327743 DNM327729:DNM327743 DDQ327729:DDQ327743 CTU327729:CTU327743 CJY327729:CJY327743 CAC327729:CAC327743 BQG327729:BQG327743 BGK327729:BGK327743 AWO327729:AWO327743 AMS327729:AMS327743 ACW327729:ACW327743 TA327729:TA327743 JE327729:JE327743 G327718:G327732 WVQ262193:WVQ262207 WLU262193:WLU262207 WBY262193:WBY262207 VSC262193:VSC262207 VIG262193:VIG262207 UYK262193:UYK262207 UOO262193:UOO262207 UES262193:UES262207 TUW262193:TUW262207 TLA262193:TLA262207 TBE262193:TBE262207 SRI262193:SRI262207 SHM262193:SHM262207 RXQ262193:RXQ262207 RNU262193:RNU262207 RDY262193:RDY262207 QUC262193:QUC262207 QKG262193:QKG262207 QAK262193:QAK262207 PQO262193:PQO262207 PGS262193:PGS262207 OWW262193:OWW262207 ONA262193:ONA262207 ODE262193:ODE262207 NTI262193:NTI262207 NJM262193:NJM262207 MZQ262193:MZQ262207 MPU262193:MPU262207 MFY262193:MFY262207 LWC262193:LWC262207 LMG262193:LMG262207 LCK262193:LCK262207 KSO262193:KSO262207 KIS262193:KIS262207 JYW262193:JYW262207 JPA262193:JPA262207 JFE262193:JFE262207 IVI262193:IVI262207 ILM262193:ILM262207 IBQ262193:IBQ262207 HRU262193:HRU262207 HHY262193:HHY262207 GYC262193:GYC262207 GOG262193:GOG262207 GEK262193:GEK262207 FUO262193:FUO262207 FKS262193:FKS262207 FAW262193:FAW262207 ERA262193:ERA262207 EHE262193:EHE262207 DXI262193:DXI262207 DNM262193:DNM262207 DDQ262193:DDQ262207 CTU262193:CTU262207 CJY262193:CJY262207 CAC262193:CAC262207 BQG262193:BQG262207 BGK262193:BGK262207 AWO262193:AWO262207 AMS262193:AMS262207 ACW262193:ACW262207 TA262193:TA262207 JE262193:JE262207 G262182:G262196 WVQ196657:WVQ196671 WLU196657:WLU196671 WBY196657:WBY196671 VSC196657:VSC196671 VIG196657:VIG196671 UYK196657:UYK196671 UOO196657:UOO196671 UES196657:UES196671 TUW196657:TUW196671 TLA196657:TLA196671 TBE196657:TBE196671 SRI196657:SRI196671 SHM196657:SHM196671 RXQ196657:RXQ196671 RNU196657:RNU196671 RDY196657:RDY196671 QUC196657:QUC196671 QKG196657:QKG196671 QAK196657:QAK196671 PQO196657:PQO196671 PGS196657:PGS196671 OWW196657:OWW196671 ONA196657:ONA196671 ODE196657:ODE196671 NTI196657:NTI196671 NJM196657:NJM196671 MZQ196657:MZQ196671 MPU196657:MPU196671 MFY196657:MFY196671 LWC196657:LWC196671 LMG196657:LMG196671 LCK196657:LCK196671 KSO196657:KSO196671 KIS196657:KIS196671 JYW196657:JYW196671 JPA196657:JPA196671 JFE196657:JFE196671 IVI196657:IVI196671 ILM196657:ILM196671 IBQ196657:IBQ196671 HRU196657:HRU196671 HHY196657:HHY196671 GYC196657:GYC196671 GOG196657:GOG196671 GEK196657:GEK196671 FUO196657:FUO196671 FKS196657:FKS196671 FAW196657:FAW196671 ERA196657:ERA196671 EHE196657:EHE196671 DXI196657:DXI196671 DNM196657:DNM196671 DDQ196657:DDQ196671 CTU196657:CTU196671 CJY196657:CJY196671 CAC196657:CAC196671 BQG196657:BQG196671 BGK196657:BGK196671 AWO196657:AWO196671 AMS196657:AMS196671 ACW196657:ACW196671 TA196657:TA196671 JE196657:JE196671 G196646:G196660 WVQ131121:WVQ131135 WLU131121:WLU131135 WBY131121:WBY131135 VSC131121:VSC131135 VIG131121:VIG131135 UYK131121:UYK131135 UOO131121:UOO131135 UES131121:UES131135 TUW131121:TUW131135 TLA131121:TLA131135 TBE131121:TBE131135 SRI131121:SRI131135 SHM131121:SHM131135 RXQ131121:RXQ131135 RNU131121:RNU131135 RDY131121:RDY131135 QUC131121:QUC131135 QKG131121:QKG131135 QAK131121:QAK131135 PQO131121:PQO131135 PGS131121:PGS131135 OWW131121:OWW131135 ONA131121:ONA131135 ODE131121:ODE131135 NTI131121:NTI131135 NJM131121:NJM131135 MZQ131121:MZQ131135 MPU131121:MPU131135 MFY131121:MFY131135 LWC131121:LWC131135 LMG131121:LMG131135 LCK131121:LCK131135 KSO131121:KSO131135 KIS131121:KIS131135 JYW131121:JYW131135 JPA131121:JPA131135 JFE131121:JFE131135 IVI131121:IVI131135 ILM131121:ILM131135 IBQ131121:IBQ131135 HRU131121:HRU131135 HHY131121:HHY131135 GYC131121:GYC131135 GOG131121:GOG131135 GEK131121:GEK131135 FUO131121:FUO131135 FKS131121:FKS131135 FAW131121:FAW131135 ERA131121:ERA131135 EHE131121:EHE131135 DXI131121:DXI131135 DNM131121:DNM131135 DDQ131121:DDQ131135 CTU131121:CTU131135 CJY131121:CJY131135 CAC131121:CAC131135 BQG131121:BQG131135 BGK131121:BGK131135 AWO131121:AWO131135 AMS131121:AMS131135 ACW131121:ACW131135 TA131121:TA131135 JE131121:JE131135 G131110:G131124 WVQ65585:WVQ65599 WLU65585:WLU65599 WBY65585:WBY65599 VSC65585:VSC65599 VIG65585:VIG65599 UYK65585:UYK65599 UOO65585:UOO65599 UES65585:UES65599 TUW65585:TUW65599 TLA65585:TLA65599 TBE65585:TBE65599 SRI65585:SRI65599 SHM65585:SHM65599 RXQ65585:RXQ65599 RNU65585:RNU65599 RDY65585:RDY65599 QUC65585:QUC65599 QKG65585:QKG65599 QAK65585:QAK65599 PQO65585:PQO65599 PGS65585:PGS65599 OWW65585:OWW65599 ONA65585:ONA65599 ODE65585:ODE65599 NTI65585:NTI65599 NJM65585:NJM65599 MZQ65585:MZQ65599 MPU65585:MPU65599 MFY65585:MFY65599 LWC65585:LWC65599 LMG65585:LMG65599 LCK65585:LCK65599 KSO65585:KSO65599 KIS65585:KIS65599 JYW65585:JYW65599 JPA65585:JPA65599 JFE65585:JFE65599 IVI65585:IVI65599 ILM65585:ILM65599 IBQ65585:IBQ65599 HRU65585:HRU65599 HHY65585:HHY65599 GYC65585:GYC65599 GOG65585:GOG65599 GEK65585:GEK65599 FUO65585:FUO65599 FKS65585:FKS65599 FAW65585:FAW65599 ERA65585:ERA65599 EHE65585:EHE65599 DXI65585:DXI65599 DNM65585:DNM65599 DDQ65585:DDQ65599 CTU65585:CTU65599 CJY65585:CJY65599 CAC65585:CAC65599 BQG65585:BQG65599 BGK65585:BGK65599 AWO65585:AWO65599 AMS65585:AMS65599 ACW65585:ACW65599 TA65585:TA65599 JE65585:JE65599 G65574:G65588 WVQ49:WVQ63 WLU49:WLU63 WBY49:WBY63 VSC49:VSC63 VIG49:VIG63 UYK49:UYK63 UOO49:UOO63 UES49:UES63 TUW49:TUW63 TLA49:TLA63 TBE49:TBE63 SRI49:SRI63 SHM49:SHM63 RXQ49:RXQ63 RNU49:RNU63 RDY49:RDY63 QUC49:QUC63 QKG49:QKG63 QAK49:QAK63 PQO49:PQO63 PGS49:PGS63 OWW49:OWW63 ONA49:ONA63 ODE49:ODE63 NTI49:NTI63 NJM49:NJM63 MZQ49:MZQ63 MPU49:MPU63 MFY49:MFY63 LWC49:LWC63 LMG49:LMG63 LCK49:LCK63 KSO49:KSO63 KIS49:KIS63 JYW49:JYW63 JPA49:JPA63 JFE49:JFE63 IVI49:IVI63 ILM49:ILM63 IBQ49:IBQ63 HRU49:HRU63 HHY49:HHY63 GYC49:GYC63 GOG49:GOG63 GEK49:GEK63 FUO49:FUO63 FKS49:FKS63 FAW49:FAW63 ERA49:ERA63 EHE49:EHE63 DXI49:DXI63 DNM49:DNM63 DDQ49:DDQ63 CTU49:CTU63 CJY49:CJY63 CAC49:CAC63 BQG49:BQG63 BGK49:BGK63 AWO49:AWO63 AMS49:AMS63 ACW49:ACW63 TA49:TA63" xr:uid="{00000000-0002-0000-0200-000004000000}">
      <formula1>8</formula1>
      <formula2>$G$38</formula2>
    </dataValidation>
    <dataValidation allowBlank="1" showInputMessage="1" showErrorMessage="1" error="Debe escogerse una única opción, A o B" sqref="AJ29" xr:uid="{00000000-0002-0000-0200-000005000000}"/>
    <dataValidation allowBlank="1" showInputMessage="1" showErrorMessage="1" error="Error" sqref="AJ28" xr:uid="{00000000-0002-0000-0200-000006000000}"/>
    <dataValidation type="list" allowBlank="1" showInputMessage="1" showErrorMessage="1" sqref="JC41 SY41 ACU41 AMQ41 AWM41 BGI41 BQE41 CAA41 CJW41 CTS41 DDO41 DNK41 DXG41 EHC41 EQY41 FAU41 FKQ41 FUM41 GEI41 GOE41 GYA41 HHW41 HRS41 IBO41 ILK41 IVG41 JFC41 JOY41 JYU41 KIQ41 KSM41 LCI41 LME41 LWA41 MFW41 MPS41 MZO41 NJK41 NTG41 ODC41 OMY41 OWU41 PGQ41 PQM41 QAI41 QKE41 QUA41 RDW41 RNS41 RXO41 SHK41 SRG41 TBC41 TKY41 TUU41 UEQ41 UOM41 UYI41 VIE41 VSA41 WBW41 WLS41 WVO41 E65566 JC65577 SY65577 ACU65577 AMQ65577 AWM65577 BGI65577 BQE65577 CAA65577 CJW65577 CTS65577 DDO65577 DNK65577 DXG65577 EHC65577 EQY65577 FAU65577 FKQ65577 FUM65577 GEI65577 GOE65577 GYA65577 HHW65577 HRS65577 IBO65577 ILK65577 IVG65577 JFC65577 JOY65577 JYU65577 KIQ65577 KSM65577 LCI65577 LME65577 LWA65577 MFW65577 MPS65577 MZO65577 NJK65577 NTG65577 ODC65577 OMY65577 OWU65577 PGQ65577 PQM65577 QAI65577 QKE65577 QUA65577 RDW65577 RNS65577 RXO65577 SHK65577 SRG65577 TBC65577 TKY65577 TUU65577 UEQ65577 UOM65577 UYI65577 VIE65577 VSA65577 WBW65577 WLS65577 WVO65577 E131102 JC131113 SY131113 ACU131113 AMQ131113 AWM131113 BGI131113 BQE131113 CAA131113 CJW131113 CTS131113 DDO131113 DNK131113 DXG131113 EHC131113 EQY131113 FAU131113 FKQ131113 FUM131113 GEI131113 GOE131113 GYA131113 HHW131113 HRS131113 IBO131113 ILK131113 IVG131113 JFC131113 JOY131113 JYU131113 KIQ131113 KSM131113 LCI131113 LME131113 LWA131113 MFW131113 MPS131113 MZO131113 NJK131113 NTG131113 ODC131113 OMY131113 OWU131113 PGQ131113 PQM131113 QAI131113 QKE131113 QUA131113 RDW131113 RNS131113 RXO131113 SHK131113 SRG131113 TBC131113 TKY131113 TUU131113 UEQ131113 UOM131113 UYI131113 VIE131113 VSA131113 WBW131113 WLS131113 WVO131113 E196638 JC196649 SY196649 ACU196649 AMQ196649 AWM196649 BGI196649 BQE196649 CAA196649 CJW196649 CTS196649 DDO196649 DNK196649 DXG196649 EHC196649 EQY196649 FAU196649 FKQ196649 FUM196649 GEI196649 GOE196649 GYA196649 HHW196649 HRS196649 IBO196649 ILK196649 IVG196649 JFC196649 JOY196649 JYU196649 KIQ196649 KSM196649 LCI196649 LME196649 LWA196649 MFW196649 MPS196649 MZO196649 NJK196649 NTG196649 ODC196649 OMY196649 OWU196649 PGQ196649 PQM196649 QAI196649 QKE196649 QUA196649 RDW196649 RNS196649 RXO196649 SHK196649 SRG196649 TBC196649 TKY196649 TUU196649 UEQ196649 UOM196649 UYI196649 VIE196649 VSA196649 WBW196649 WLS196649 WVO196649 E262174 JC262185 SY262185 ACU262185 AMQ262185 AWM262185 BGI262185 BQE262185 CAA262185 CJW262185 CTS262185 DDO262185 DNK262185 DXG262185 EHC262185 EQY262185 FAU262185 FKQ262185 FUM262185 GEI262185 GOE262185 GYA262185 HHW262185 HRS262185 IBO262185 ILK262185 IVG262185 JFC262185 JOY262185 JYU262185 KIQ262185 KSM262185 LCI262185 LME262185 LWA262185 MFW262185 MPS262185 MZO262185 NJK262185 NTG262185 ODC262185 OMY262185 OWU262185 PGQ262185 PQM262185 QAI262185 QKE262185 QUA262185 RDW262185 RNS262185 RXO262185 SHK262185 SRG262185 TBC262185 TKY262185 TUU262185 UEQ262185 UOM262185 UYI262185 VIE262185 VSA262185 WBW262185 WLS262185 WVO262185 E327710 JC327721 SY327721 ACU327721 AMQ327721 AWM327721 BGI327721 BQE327721 CAA327721 CJW327721 CTS327721 DDO327721 DNK327721 DXG327721 EHC327721 EQY327721 FAU327721 FKQ327721 FUM327721 GEI327721 GOE327721 GYA327721 HHW327721 HRS327721 IBO327721 ILK327721 IVG327721 JFC327721 JOY327721 JYU327721 KIQ327721 KSM327721 LCI327721 LME327721 LWA327721 MFW327721 MPS327721 MZO327721 NJK327721 NTG327721 ODC327721 OMY327721 OWU327721 PGQ327721 PQM327721 QAI327721 QKE327721 QUA327721 RDW327721 RNS327721 RXO327721 SHK327721 SRG327721 TBC327721 TKY327721 TUU327721 UEQ327721 UOM327721 UYI327721 VIE327721 VSA327721 WBW327721 WLS327721 WVO327721 E393246 JC393257 SY393257 ACU393257 AMQ393257 AWM393257 BGI393257 BQE393257 CAA393257 CJW393257 CTS393257 DDO393257 DNK393257 DXG393257 EHC393257 EQY393257 FAU393257 FKQ393257 FUM393257 GEI393257 GOE393257 GYA393257 HHW393257 HRS393257 IBO393257 ILK393257 IVG393257 JFC393257 JOY393257 JYU393257 KIQ393257 KSM393257 LCI393257 LME393257 LWA393257 MFW393257 MPS393257 MZO393257 NJK393257 NTG393257 ODC393257 OMY393257 OWU393257 PGQ393257 PQM393257 QAI393257 QKE393257 QUA393257 RDW393257 RNS393257 RXO393257 SHK393257 SRG393257 TBC393257 TKY393257 TUU393257 UEQ393257 UOM393257 UYI393257 VIE393257 VSA393257 WBW393257 WLS393257 WVO393257 E458782 JC458793 SY458793 ACU458793 AMQ458793 AWM458793 BGI458793 BQE458793 CAA458793 CJW458793 CTS458793 DDO458793 DNK458793 DXG458793 EHC458793 EQY458793 FAU458793 FKQ458793 FUM458793 GEI458793 GOE458793 GYA458793 HHW458793 HRS458793 IBO458793 ILK458793 IVG458793 JFC458793 JOY458793 JYU458793 KIQ458793 KSM458793 LCI458793 LME458793 LWA458793 MFW458793 MPS458793 MZO458793 NJK458793 NTG458793 ODC458793 OMY458793 OWU458793 PGQ458793 PQM458793 QAI458793 QKE458793 QUA458793 RDW458793 RNS458793 RXO458793 SHK458793 SRG458793 TBC458793 TKY458793 TUU458793 UEQ458793 UOM458793 UYI458793 VIE458793 VSA458793 WBW458793 WLS458793 WVO458793 E524318 JC524329 SY524329 ACU524329 AMQ524329 AWM524329 BGI524329 BQE524329 CAA524329 CJW524329 CTS524329 DDO524329 DNK524329 DXG524329 EHC524329 EQY524329 FAU524329 FKQ524329 FUM524329 GEI524329 GOE524329 GYA524329 HHW524329 HRS524329 IBO524329 ILK524329 IVG524329 JFC524329 JOY524329 JYU524329 KIQ524329 KSM524329 LCI524329 LME524329 LWA524329 MFW524329 MPS524329 MZO524329 NJK524329 NTG524329 ODC524329 OMY524329 OWU524329 PGQ524329 PQM524329 QAI524329 QKE524329 QUA524329 RDW524329 RNS524329 RXO524329 SHK524329 SRG524329 TBC524329 TKY524329 TUU524329 UEQ524329 UOM524329 UYI524329 VIE524329 VSA524329 WBW524329 WLS524329 WVO524329 E589854 JC589865 SY589865 ACU589865 AMQ589865 AWM589865 BGI589865 BQE589865 CAA589865 CJW589865 CTS589865 DDO589865 DNK589865 DXG589865 EHC589865 EQY589865 FAU589865 FKQ589865 FUM589865 GEI589865 GOE589865 GYA589865 HHW589865 HRS589865 IBO589865 ILK589865 IVG589865 JFC589865 JOY589865 JYU589865 KIQ589865 KSM589865 LCI589865 LME589865 LWA589865 MFW589865 MPS589865 MZO589865 NJK589865 NTG589865 ODC589865 OMY589865 OWU589865 PGQ589865 PQM589865 QAI589865 QKE589865 QUA589865 RDW589865 RNS589865 RXO589865 SHK589865 SRG589865 TBC589865 TKY589865 TUU589865 UEQ589865 UOM589865 UYI589865 VIE589865 VSA589865 WBW589865 WLS589865 WVO589865 E655390 JC655401 SY655401 ACU655401 AMQ655401 AWM655401 BGI655401 BQE655401 CAA655401 CJW655401 CTS655401 DDO655401 DNK655401 DXG655401 EHC655401 EQY655401 FAU655401 FKQ655401 FUM655401 GEI655401 GOE655401 GYA655401 HHW655401 HRS655401 IBO655401 ILK655401 IVG655401 JFC655401 JOY655401 JYU655401 KIQ655401 KSM655401 LCI655401 LME655401 LWA655401 MFW655401 MPS655401 MZO655401 NJK655401 NTG655401 ODC655401 OMY655401 OWU655401 PGQ655401 PQM655401 QAI655401 QKE655401 QUA655401 RDW655401 RNS655401 RXO655401 SHK655401 SRG655401 TBC655401 TKY655401 TUU655401 UEQ655401 UOM655401 UYI655401 VIE655401 VSA655401 WBW655401 WLS655401 WVO655401 E720926 JC720937 SY720937 ACU720937 AMQ720937 AWM720937 BGI720937 BQE720937 CAA720937 CJW720937 CTS720937 DDO720937 DNK720937 DXG720937 EHC720937 EQY720937 FAU720937 FKQ720937 FUM720937 GEI720937 GOE720937 GYA720937 HHW720937 HRS720937 IBO720937 ILK720937 IVG720937 JFC720937 JOY720937 JYU720937 KIQ720937 KSM720937 LCI720937 LME720937 LWA720937 MFW720937 MPS720937 MZO720937 NJK720937 NTG720937 ODC720937 OMY720937 OWU720937 PGQ720937 PQM720937 QAI720937 QKE720937 QUA720937 RDW720937 RNS720937 RXO720937 SHK720937 SRG720937 TBC720937 TKY720937 TUU720937 UEQ720937 UOM720937 UYI720937 VIE720937 VSA720937 WBW720937 WLS720937 WVO720937 E786462 JC786473 SY786473 ACU786473 AMQ786473 AWM786473 BGI786473 BQE786473 CAA786473 CJW786473 CTS786473 DDO786473 DNK786473 DXG786473 EHC786473 EQY786473 FAU786473 FKQ786473 FUM786473 GEI786473 GOE786473 GYA786473 HHW786473 HRS786473 IBO786473 ILK786473 IVG786473 JFC786473 JOY786473 JYU786473 KIQ786473 KSM786473 LCI786473 LME786473 LWA786473 MFW786473 MPS786473 MZO786473 NJK786473 NTG786473 ODC786473 OMY786473 OWU786473 PGQ786473 PQM786473 QAI786473 QKE786473 QUA786473 RDW786473 RNS786473 RXO786473 SHK786473 SRG786473 TBC786473 TKY786473 TUU786473 UEQ786473 UOM786473 UYI786473 VIE786473 VSA786473 WBW786473 WLS786473 WVO786473 E851998 JC852009 SY852009 ACU852009 AMQ852009 AWM852009 BGI852009 BQE852009 CAA852009 CJW852009 CTS852009 DDO852009 DNK852009 DXG852009 EHC852009 EQY852009 FAU852009 FKQ852009 FUM852009 GEI852009 GOE852009 GYA852009 HHW852009 HRS852009 IBO852009 ILK852009 IVG852009 JFC852009 JOY852009 JYU852009 KIQ852009 KSM852009 LCI852009 LME852009 LWA852009 MFW852009 MPS852009 MZO852009 NJK852009 NTG852009 ODC852009 OMY852009 OWU852009 PGQ852009 PQM852009 QAI852009 QKE852009 QUA852009 RDW852009 RNS852009 RXO852009 SHK852009 SRG852009 TBC852009 TKY852009 TUU852009 UEQ852009 UOM852009 UYI852009 VIE852009 VSA852009 WBW852009 WLS852009 WVO852009 E917534 JC917545 SY917545 ACU917545 AMQ917545 AWM917545 BGI917545 BQE917545 CAA917545 CJW917545 CTS917545 DDO917545 DNK917545 DXG917545 EHC917545 EQY917545 FAU917545 FKQ917545 FUM917545 GEI917545 GOE917545 GYA917545 HHW917545 HRS917545 IBO917545 ILK917545 IVG917545 JFC917545 JOY917545 JYU917545 KIQ917545 KSM917545 LCI917545 LME917545 LWA917545 MFW917545 MPS917545 MZO917545 NJK917545 NTG917545 ODC917545 OMY917545 OWU917545 PGQ917545 PQM917545 QAI917545 QKE917545 QUA917545 RDW917545 RNS917545 RXO917545 SHK917545 SRG917545 TBC917545 TKY917545 TUU917545 UEQ917545 UOM917545 UYI917545 VIE917545 VSA917545 WBW917545 WLS917545 WVO917545 E983070 JC983081 SY983081 ACU983081 AMQ983081 AWM983081 BGI983081 BQE983081 CAA983081 CJW983081 CTS983081 DDO983081 DNK983081 DXG983081 EHC983081 EQY983081 FAU983081 FKQ983081 FUM983081 GEI983081 GOE983081 GYA983081 HHW983081 HRS983081 IBO983081 ILK983081 IVG983081 JFC983081 JOY983081 JYU983081 KIQ983081 KSM983081 LCI983081 LME983081 LWA983081 MFW983081 MPS983081 MZO983081 NJK983081 NTG983081 ODC983081 OMY983081 OWU983081 PGQ983081 PQM983081 QAI983081 QKE983081 QUA983081 RDW983081 RNS983081 RXO983081 SHK983081 SRG983081 TBC983081 TKY983081 TUU983081 UEQ983081 UOM983081 UYI983081 VIE983081 VSA983081 WBW983081 WLS983081 WVO983081" xr:uid="{00000000-0002-0000-0200-000007000000}">
      <formula1>$AA$11:$AA$95</formula1>
    </dataValidation>
    <dataValidation type="list" allowBlank="1" showInputMessage="1" showErrorMessage="1" sqref="WLS983066:WLS983080 WVO983066:WVO983080 SY49:SY63 ACU49:ACU63 AMQ49:AMQ63 AWM49:AWM63 BGI49:BGI63 BQE49:BQE63 CAA49:CAA63 CJW49:CJW63 CTS49:CTS63 DDO49:DDO63 DNK49:DNK63 DXG49:DXG63 EHC49:EHC63 EQY49:EQY63 FAU49:FAU63 FKQ49:FKQ63 FUM49:FUM63 GEI49:GEI63 GOE49:GOE63 GYA49:GYA63 HHW49:HHW63 HRS49:HRS63 IBO49:IBO63 ILK49:ILK63 IVG49:IVG63 JFC49:JFC63 JOY49:JOY63 JYU49:JYU63 KIQ49:KIQ63 KSM49:KSM63 LCI49:LCI63 LME49:LME63 LWA49:LWA63 MFW49:MFW63 MPS49:MPS63 MZO49:MZO63 NJK49:NJK63 NTG49:NTG63 ODC49:ODC63 OMY49:OMY63 OWU49:OWU63 PGQ49:PGQ63 PQM49:PQM63 QAI49:QAI63 QKE49:QKE63 QUA49:QUA63 RDW49:RDW63 RNS49:RNS63 RXO49:RXO63 SHK49:SHK63 SRG49:SRG63 TBC49:TBC63 TKY49:TKY63 TUU49:TUU63 UEQ49:UEQ63 UOM49:UOM63 UYI49:UYI63 VIE49:VIE63 VSA49:VSA63 WBW49:WBW63 WLS49:WLS63 WVO49:WVO63 E65574:E65588 JC65585:JC65599 SY65585:SY65599 ACU65585:ACU65599 AMQ65585:AMQ65599 AWM65585:AWM65599 BGI65585:BGI65599 BQE65585:BQE65599 CAA65585:CAA65599 CJW65585:CJW65599 CTS65585:CTS65599 DDO65585:DDO65599 DNK65585:DNK65599 DXG65585:DXG65599 EHC65585:EHC65599 EQY65585:EQY65599 FAU65585:FAU65599 FKQ65585:FKQ65599 FUM65585:FUM65599 GEI65585:GEI65599 GOE65585:GOE65599 GYA65585:GYA65599 HHW65585:HHW65599 HRS65585:HRS65599 IBO65585:IBO65599 ILK65585:ILK65599 IVG65585:IVG65599 JFC65585:JFC65599 JOY65585:JOY65599 JYU65585:JYU65599 KIQ65585:KIQ65599 KSM65585:KSM65599 LCI65585:LCI65599 LME65585:LME65599 LWA65585:LWA65599 MFW65585:MFW65599 MPS65585:MPS65599 MZO65585:MZO65599 NJK65585:NJK65599 NTG65585:NTG65599 ODC65585:ODC65599 OMY65585:OMY65599 OWU65585:OWU65599 PGQ65585:PGQ65599 PQM65585:PQM65599 QAI65585:QAI65599 QKE65585:QKE65599 QUA65585:QUA65599 RDW65585:RDW65599 RNS65585:RNS65599 RXO65585:RXO65599 SHK65585:SHK65599 SRG65585:SRG65599 TBC65585:TBC65599 TKY65585:TKY65599 TUU65585:TUU65599 UEQ65585:UEQ65599 UOM65585:UOM65599 UYI65585:UYI65599 VIE65585:VIE65599 VSA65585:VSA65599 WBW65585:WBW65599 WLS65585:WLS65599 WVO65585:WVO65599 E131110:E131124 JC131121:JC131135 SY131121:SY131135 ACU131121:ACU131135 AMQ131121:AMQ131135 AWM131121:AWM131135 BGI131121:BGI131135 BQE131121:BQE131135 CAA131121:CAA131135 CJW131121:CJW131135 CTS131121:CTS131135 DDO131121:DDO131135 DNK131121:DNK131135 DXG131121:DXG131135 EHC131121:EHC131135 EQY131121:EQY131135 FAU131121:FAU131135 FKQ131121:FKQ131135 FUM131121:FUM131135 GEI131121:GEI131135 GOE131121:GOE131135 GYA131121:GYA131135 HHW131121:HHW131135 HRS131121:HRS131135 IBO131121:IBO131135 ILK131121:ILK131135 IVG131121:IVG131135 JFC131121:JFC131135 JOY131121:JOY131135 JYU131121:JYU131135 KIQ131121:KIQ131135 KSM131121:KSM131135 LCI131121:LCI131135 LME131121:LME131135 LWA131121:LWA131135 MFW131121:MFW131135 MPS131121:MPS131135 MZO131121:MZO131135 NJK131121:NJK131135 NTG131121:NTG131135 ODC131121:ODC131135 OMY131121:OMY131135 OWU131121:OWU131135 PGQ131121:PGQ131135 PQM131121:PQM131135 QAI131121:QAI131135 QKE131121:QKE131135 QUA131121:QUA131135 RDW131121:RDW131135 RNS131121:RNS131135 RXO131121:RXO131135 SHK131121:SHK131135 SRG131121:SRG131135 TBC131121:TBC131135 TKY131121:TKY131135 TUU131121:TUU131135 UEQ131121:UEQ131135 UOM131121:UOM131135 UYI131121:UYI131135 VIE131121:VIE131135 VSA131121:VSA131135 WBW131121:WBW131135 WLS131121:WLS131135 WVO131121:WVO131135 E196646:E196660 JC196657:JC196671 SY196657:SY196671 ACU196657:ACU196671 AMQ196657:AMQ196671 AWM196657:AWM196671 BGI196657:BGI196671 BQE196657:BQE196671 CAA196657:CAA196671 CJW196657:CJW196671 CTS196657:CTS196671 DDO196657:DDO196671 DNK196657:DNK196671 DXG196657:DXG196671 EHC196657:EHC196671 EQY196657:EQY196671 FAU196657:FAU196671 FKQ196657:FKQ196671 FUM196657:FUM196671 GEI196657:GEI196671 GOE196657:GOE196671 GYA196657:GYA196671 HHW196657:HHW196671 HRS196657:HRS196671 IBO196657:IBO196671 ILK196657:ILK196671 IVG196657:IVG196671 JFC196657:JFC196671 JOY196657:JOY196671 JYU196657:JYU196671 KIQ196657:KIQ196671 KSM196657:KSM196671 LCI196657:LCI196671 LME196657:LME196671 LWA196657:LWA196671 MFW196657:MFW196671 MPS196657:MPS196671 MZO196657:MZO196671 NJK196657:NJK196671 NTG196657:NTG196671 ODC196657:ODC196671 OMY196657:OMY196671 OWU196657:OWU196671 PGQ196657:PGQ196671 PQM196657:PQM196671 QAI196657:QAI196671 QKE196657:QKE196671 QUA196657:QUA196671 RDW196657:RDW196671 RNS196657:RNS196671 RXO196657:RXO196671 SHK196657:SHK196671 SRG196657:SRG196671 TBC196657:TBC196671 TKY196657:TKY196671 TUU196657:TUU196671 UEQ196657:UEQ196671 UOM196657:UOM196671 UYI196657:UYI196671 VIE196657:VIE196671 VSA196657:VSA196671 WBW196657:WBW196671 WLS196657:WLS196671 WVO196657:WVO196671 E262182:E262196 JC262193:JC262207 SY262193:SY262207 ACU262193:ACU262207 AMQ262193:AMQ262207 AWM262193:AWM262207 BGI262193:BGI262207 BQE262193:BQE262207 CAA262193:CAA262207 CJW262193:CJW262207 CTS262193:CTS262207 DDO262193:DDO262207 DNK262193:DNK262207 DXG262193:DXG262207 EHC262193:EHC262207 EQY262193:EQY262207 FAU262193:FAU262207 FKQ262193:FKQ262207 FUM262193:FUM262207 GEI262193:GEI262207 GOE262193:GOE262207 GYA262193:GYA262207 HHW262193:HHW262207 HRS262193:HRS262207 IBO262193:IBO262207 ILK262193:ILK262207 IVG262193:IVG262207 JFC262193:JFC262207 JOY262193:JOY262207 JYU262193:JYU262207 KIQ262193:KIQ262207 KSM262193:KSM262207 LCI262193:LCI262207 LME262193:LME262207 LWA262193:LWA262207 MFW262193:MFW262207 MPS262193:MPS262207 MZO262193:MZO262207 NJK262193:NJK262207 NTG262193:NTG262207 ODC262193:ODC262207 OMY262193:OMY262207 OWU262193:OWU262207 PGQ262193:PGQ262207 PQM262193:PQM262207 QAI262193:QAI262207 QKE262193:QKE262207 QUA262193:QUA262207 RDW262193:RDW262207 RNS262193:RNS262207 RXO262193:RXO262207 SHK262193:SHK262207 SRG262193:SRG262207 TBC262193:TBC262207 TKY262193:TKY262207 TUU262193:TUU262207 UEQ262193:UEQ262207 UOM262193:UOM262207 UYI262193:UYI262207 VIE262193:VIE262207 VSA262193:VSA262207 WBW262193:WBW262207 WLS262193:WLS262207 WVO262193:WVO262207 E327718:E327732 JC327729:JC327743 SY327729:SY327743 ACU327729:ACU327743 AMQ327729:AMQ327743 AWM327729:AWM327743 BGI327729:BGI327743 BQE327729:BQE327743 CAA327729:CAA327743 CJW327729:CJW327743 CTS327729:CTS327743 DDO327729:DDO327743 DNK327729:DNK327743 DXG327729:DXG327743 EHC327729:EHC327743 EQY327729:EQY327743 FAU327729:FAU327743 FKQ327729:FKQ327743 FUM327729:FUM327743 GEI327729:GEI327743 GOE327729:GOE327743 GYA327729:GYA327743 HHW327729:HHW327743 HRS327729:HRS327743 IBO327729:IBO327743 ILK327729:ILK327743 IVG327729:IVG327743 JFC327729:JFC327743 JOY327729:JOY327743 JYU327729:JYU327743 KIQ327729:KIQ327743 KSM327729:KSM327743 LCI327729:LCI327743 LME327729:LME327743 LWA327729:LWA327743 MFW327729:MFW327743 MPS327729:MPS327743 MZO327729:MZO327743 NJK327729:NJK327743 NTG327729:NTG327743 ODC327729:ODC327743 OMY327729:OMY327743 OWU327729:OWU327743 PGQ327729:PGQ327743 PQM327729:PQM327743 QAI327729:QAI327743 QKE327729:QKE327743 QUA327729:QUA327743 RDW327729:RDW327743 RNS327729:RNS327743 RXO327729:RXO327743 SHK327729:SHK327743 SRG327729:SRG327743 TBC327729:TBC327743 TKY327729:TKY327743 TUU327729:TUU327743 UEQ327729:UEQ327743 UOM327729:UOM327743 UYI327729:UYI327743 VIE327729:VIE327743 VSA327729:VSA327743 WBW327729:WBW327743 WLS327729:WLS327743 WVO327729:WVO327743 E393254:E393268 JC393265:JC393279 SY393265:SY393279 ACU393265:ACU393279 AMQ393265:AMQ393279 AWM393265:AWM393279 BGI393265:BGI393279 BQE393265:BQE393279 CAA393265:CAA393279 CJW393265:CJW393279 CTS393265:CTS393279 DDO393265:DDO393279 DNK393265:DNK393279 DXG393265:DXG393279 EHC393265:EHC393279 EQY393265:EQY393279 FAU393265:FAU393279 FKQ393265:FKQ393279 FUM393265:FUM393279 GEI393265:GEI393279 GOE393265:GOE393279 GYA393265:GYA393279 HHW393265:HHW393279 HRS393265:HRS393279 IBO393265:IBO393279 ILK393265:ILK393279 IVG393265:IVG393279 JFC393265:JFC393279 JOY393265:JOY393279 JYU393265:JYU393279 KIQ393265:KIQ393279 KSM393265:KSM393279 LCI393265:LCI393279 LME393265:LME393279 LWA393265:LWA393279 MFW393265:MFW393279 MPS393265:MPS393279 MZO393265:MZO393279 NJK393265:NJK393279 NTG393265:NTG393279 ODC393265:ODC393279 OMY393265:OMY393279 OWU393265:OWU393279 PGQ393265:PGQ393279 PQM393265:PQM393279 QAI393265:QAI393279 QKE393265:QKE393279 QUA393265:QUA393279 RDW393265:RDW393279 RNS393265:RNS393279 RXO393265:RXO393279 SHK393265:SHK393279 SRG393265:SRG393279 TBC393265:TBC393279 TKY393265:TKY393279 TUU393265:TUU393279 UEQ393265:UEQ393279 UOM393265:UOM393279 UYI393265:UYI393279 VIE393265:VIE393279 VSA393265:VSA393279 WBW393265:WBW393279 WLS393265:WLS393279 WVO393265:WVO393279 E458790:E458804 JC458801:JC458815 SY458801:SY458815 ACU458801:ACU458815 AMQ458801:AMQ458815 AWM458801:AWM458815 BGI458801:BGI458815 BQE458801:BQE458815 CAA458801:CAA458815 CJW458801:CJW458815 CTS458801:CTS458815 DDO458801:DDO458815 DNK458801:DNK458815 DXG458801:DXG458815 EHC458801:EHC458815 EQY458801:EQY458815 FAU458801:FAU458815 FKQ458801:FKQ458815 FUM458801:FUM458815 GEI458801:GEI458815 GOE458801:GOE458815 GYA458801:GYA458815 HHW458801:HHW458815 HRS458801:HRS458815 IBO458801:IBO458815 ILK458801:ILK458815 IVG458801:IVG458815 JFC458801:JFC458815 JOY458801:JOY458815 JYU458801:JYU458815 KIQ458801:KIQ458815 KSM458801:KSM458815 LCI458801:LCI458815 LME458801:LME458815 LWA458801:LWA458815 MFW458801:MFW458815 MPS458801:MPS458815 MZO458801:MZO458815 NJK458801:NJK458815 NTG458801:NTG458815 ODC458801:ODC458815 OMY458801:OMY458815 OWU458801:OWU458815 PGQ458801:PGQ458815 PQM458801:PQM458815 QAI458801:QAI458815 QKE458801:QKE458815 QUA458801:QUA458815 RDW458801:RDW458815 RNS458801:RNS458815 RXO458801:RXO458815 SHK458801:SHK458815 SRG458801:SRG458815 TBC458801:TBC458815 TKY458801:TKY458815 TUU458801:TUU458815 UEQ458801:UEQ458815 UOM458801:UOM458815 UYI458801:UYI458815 VIE458801:VIE458815 VSA458801:VSA458815 WBW458801:WBW458815 WLS458801:WLS458815 WVO458801:WVO458815 E524326:E524340 JC524337:JC524351 SY524337:SY524351 ACU524337:ACU524351 AMQ524337:AMQ524351 AWM524337:AWM524351 BGI524337:BGI524351 BQE524337:BQE524351 CAA524337:CAA524351 CJW524337:CJW524351 CTS524337:CTS524351 DDO524337:DDO524351 DNK524337:DNK524351 DXG524337:DXG524351 EHC524337:EHC524351 EQY524337:EQY524351 FAU524337:FAU524351 FKQ524337:FKQ524351 FUM524337:FUM524351 GEI524337:GEI524351 GOE524337:GOE524351 GYA524337:GYA524351 HHW524337:HHW524351 HRS524337:HRS524351 IBO524337:IBO524351 ILK524337:ILK524351 IVG524337:IVG524351 JFC524337:JFC524351 JOY524337:JOY524351 JYU524337:JYU524351 KIQ524337:KIQ524351 KSM524337:KSM524351 LCI524337:LCI524351 LME524337:LME524351 LWA524337:LWA524351 MFW524337:MFW524351 MPS524337:MPS524351 MZO524337:MZO524351 NJK524337:NJK524351 NTG524337:NTG524351 ODC524337:ODC524351 OMY524337:OMY524351 OWU524337:OWU524351 PGQ524337:PGQ524351 PQM524337:PQM524351 QAI524337:QAI524351 QKE524337:QKE524351 QUA524337:QUA524351 RDW524337:RDW524351 RNS524337:RNS524351 RXO524337:RXO524351 SHK524337:SHK524351 SRG524337:SRG524351 TBC524337:TBC524351 TKY524337:TKY524351 TUU524337:TUU524351 UEQ524337:UEQ524351 UOM524337:UOM524351 UYI524337:UYI524351 VIE524337:VIE524351 VSA524337:VSA524351 WBW524337:WBW524351 WLS524337:WLS524351 WVO524337:WVO524351 E589862:E589876 JC589873:JC589887 SY589873:SY589887 ACU589873:ACU589887 AMQ589873:AMQ589887 AWM589873:AWM589887 BGI589873:BGI589887 BQE589873:BQE589887 CAA589873:CAA589887 CJW589873:CJW589887 CTS589873:CTS589887 DDO589873:DDO589887 DNK589873:DNK589887 DXG589873:DXG589887 EHC589873:EHC589887 EQY589873:EQY589887 FAU589873:FAU589887 FKQ589873:FKQ589887 FUM589873:FUM589887 GEI589873:GEI589887 GOE589873:GOE589887 GYA589873:GYA589887 HHW589873:HHW589887 HRS589873:HRS589887 IBO589873:IBO589887 ILK589873:ILK589887 IVG589873:IVG589887 JFC589873:JFC589887 JOY589873:JOY589887 JYU589873:JYU589887 KIQ589873:KIQ589887 KSM589873:KSM589887 LCI589873:LCI589887 LME589873:LME589887 LWA589873:LWA589887 MFW589873:MFW589887 MPS589873:MPS589887 MZO589873:MZO589887 NJK589873:NJK589887 NTG589873:NTG589887 ODC589873:ODC589887 OMY589873:OMY589887 OWU589873:OWU589887 PGQ589873:PGQ589887 PQM589873:PQM589887 QAI589873:QAI589887 QKE589873:QKE589887 QUA589873:QUA589887 RDW589873:RDW589887 RNS589873:RNS589887 RXO589873:RXO589887 SHK589873:SHK589887 SRG589873:SRG589887 TBC589873:TBC589887 TKY589873:TKY589887 TUU589873:TUU589887 UEQ589873:UEQ589887 UOM589873:UOM589887 UYI589873:UYI589887 VIE589873:VIE589887 VSA589873:VSA589887 WBW589873:WBW589887 WLS589873:WLS589887 WVO589873:WVO589887 E655398:E655412 JC655409:JC655423 SY655409:SY655423 ACU655409:ACU655423 AMQ655409:AMQ655423 AWM655409:AWM655423 BGI655409:BGI655423 BQE655409:BQE655423 CAA655409:CAA655423 CJW655409:CJW655423 CTS655409:CTS655423 DDO655409:DDO655423 DNK655409:DNK655423 DXG655409:DXG655423 EHC655409:EHC655423 EQY655409:EQY655423 FAU655409:FAU655423 FKQ655409:FKQ655423 FUM655409:FUM655423 GEI655409:GEI655423 GOE655409:GOE655423 GYA655409:GYA655423 HHW655409:HHW655423 HRS655409:HRS655423 IBO655409:IBO655423 ILK655409:ILK655423 IVG655409:IVG655423 JFC655409:JFC655423 JOY655409:JOY655423 JYU655409:JYU655423 KIQ655409:KIQ655423 KSM655409:KSM655423 LCI655409:LCI655423 LME655409:LME655423 LWA655409:LWA655423 MFW655409:MFW655423 MPS655409:MPS655423 MZO655409:MZO655423 NJK655409:NJK655423 NTG655409:NTG655423 ODC655409:ODC655423 OMY655409:OMY655423 OWU655409:OWU655423 PGQ655409:PGQ655423 PQM655409:PQM655423 QAI655409:QAI655423 QKE655409:QKE655423 QUA655409:QUA655423 RDW655409:RDW655423 RNS655409:RNS655423 RXO655409:RXO655423 SHK655409:SHK655423 SRG655409:SRG655423 TBC655409:TBC655423 TKY655409:TKY655423 TUU655409:TUU655423 UEQ655409:UEQ655423 UOM655409:UOM655423 UYI655409:UYI655423 VIE655409:VIE655423 VSA655409:VSA655423 WBW655409:WBW655423 WLS655409:WLS655423 WVO655409:WVO655423 E720934:E720948 JC720945:JC720959 SY720945:SY720959 ACU720945:ACU720959 AMQ720945:AMQ720959 AWM720945:AWM720959 BGI720945:BGI720959 BQE720945:BQE720959 CAA720945:CAA720959 CJW720945:CJW720959 CTS720945:CTS720959 DDO720945:DDO720959 DNK720945:DNK720959 DXG720945:DXG720959 EHC720945:EHC720959 EQY720945:EQY720959 FAU720945:FAU720959 FKQ720945:FKQ720959 FUM720945:FUM720959 GEI720945:GEI720959 GOE720945:GOE720959 GYA720945:GYA720959 HHW720945:HHW720959 HRS720945:HRS720959 IBO720945:IBO720959 ILK720945:ILK720959 IVG720945:IVG720959 JFC720945:JFC720959 JOY720945:JOY720959 JYU720945:JYU720959 KIQ720945:KIQ720959 KSM720945:KSM720959 LCI720945:LCI720959 LME720945:LME720959 LWA720945:LWA720959 MFW720945:MFW720959 MPS720945:MPS720959 MZO720945:MZO720959 NJK720945:NJK720959 NTG720945:NTG720959 ODC720945:ODC720959 OMY720945:OMY720959 OWU720945:OWU720959 PGQ720945:PGQ720959 PQM720945:PQM720959 QAI720945:QAI720959 QKE720945:QKE720959 QUA720945:QUA720959 RDW720945:RDW720959 RNS720945:RNS720959 RXO720945:RXO720959 SHK720945:SHK720959 SRG720945:SRG720959 TBC720945:TBC720959 TKY720945:TKY720959 TUU720945:TUU720959 UEQ720945:UEQ720959 UOM720945:UOM720959 UYI720945:UYI720959 VIE720945:VIE720959 VSA720945:VSA720959 WBW720945:WBW720959 WLS720945:WLS720959 WVO720945:WVO720959 E786470:E786484 JC786481:JC786495 SY786481:SY786495 ACU786481:ACU786495 AMQ786481:AMQ786495 AWM786481:AWM786495 BGI786481:BGI786495 BQE786481:BQE786495 CAA786481:CAA786495 CJW786481:CJW786495 CTS786481:CTS786495 DDO786481:DDO786495 DNK786481:DNK786495 DXG786481:DXG786495 EHC786481:EHC786495 EQY786481:EQY786495 FAU786481:FAU786495 FKQ786481:FKQ786495 FUM786481:FUM786495 GEI786481:GEI786495 GOE786481:GOE786495 GYA786481:GYA786495 HHW786481:HHW786495 HRS786481:HRS786495 IBO786481:IBO786495 ILK786481:ILK786495 IVG786481:IVG786495 JFC786481:JFC786495 JOY786481:JOY786495 JYU786481:JYU786495 KIQ786481:KIQ786495 KSM786481:KSM786495 LCI786481:LCI786495 LME786481:LME786495 LWA786481:LWA786495 MFW786481:MFW786495 MPS786481:MPS786495 MZO786481:MZO786495 NJK786481:NJK786495 NTG786481:NTG786495 ODC786481:ODC786495 OMY786481:OMY786495 OWU786481:OWU786495 PGQ786481:PGQ786495 PQM786481:PQM786495 QAI786481:QAI786495 QKE786481:QKE786495 QUA786481:QUA786495 RDW786481:RDW786495 RNS786481:RNS786495 RXO786481:RXO786495 SHK786481:SHK786495 SRG786481:SRG786495 TBC786481:TBC786495 TKY786481:TKY786495 TUU786481:TUU786495 UEQ786481:UEQ786495 UOM786481:UOM786495 UYI786481:UYI786495 VIE786481:VIE786495 VSA786481:VSA786495 WBW786481:WBW786495 WLS786481:WLS786495 WVO786481:WVO786495 E852006:E852020 JC852017:JC852031 SY852017:SY852031 ACU852017:ACU852031 AMQ852017:AMQ852031 AWM852017:AWM852031 BGI852017:BGI852031 BQE852017:BQE852031 CAA852017:CAA852031 CJW852017:CJW852031 CTS852017:CTS852031 DDO852017:DDO852031 DNK852017:DNK852031 DXG852017:DXG852031 EHC852017:EHC852031 EQY852017:EQY852031 FAU852017:FAU852031 FKQ852017:FKQ852031 FUM852017:FUM852031 GEI852017:GEI852031 GOE852017:GOE852031 GYA852017:GYA852031 HHW852017:HHW852031 HRS852017:HRS852031 IBO852017:IBO852031 ILK852017:ILK852031 IVG852017:IVG852031 JFC852017:JFC852031 JOY852017:JOY852031 JYU852017:JYU852031 KIQ852017:KIQ852031 KSM852017:KSM852031 LCI852017:LCI852031 LME852017:LME852031 LWA852017:LWA852031 MFW852017:MFW852031 MPS852017:MPS852031 MZO852017:MZO852031 NJK852017:NJK852031 NTG852017:NTG852031 ODC852017:ODC852031 OMY852017:OMY852031 OWU852017:OWU852031 PGQ852017:PGQ852031 PQM852017:PQM852031 QAI852017:QAI852031 QKE852017:QKE852031 QUA852017:QUA852031 RDW852017:RDW852031 RNS852017:RNS852031 RXO852017:RXO852031 SHK852017:SHK852031 SRG852017:SRG852031 TBC852017:TBC852031 TKY852017:TKY852031 TUU852017:TUU852031 UEQ852017:UEQ852031 UOM852017:UOM852031 UYI852017:UYI852031 VIE852017:VIE852031 VSA852017:VSA852031 WBW852017:WBW852031 WLS852017:WLS852031 WVO852017:WVO852031 E917542:E917556 JC917553:JC917567 SY917553:SY917567 ACU917553:ACU917567 AMQ917553:AMQ917567 AWM917553:AWM917567 BGI917553:BGI917567 BQE917553:BQE917567 CAA917553:CAA917567 CJW917553:CJW917567 CTS917553:CTS917567 DDO917553:DDO917567 DNK917553:DNK917567 DXG917553:DXG917567 EHC917553:EHC917567 EQY917553:EQY917567 FAU917553:FAU917567 FKQ917553:FKQ917567 FUM917553:FUM917567 GEI917553:GEI917567 GOE917553:GOE917567 GYA917553:GYA917567 HHW917553:HHW917567 HRS917553:HRS917567 IBO917553:IBO917567 ILK917553:ILK917567 IVG917553:IVG917567 JFC917553:JFC917567 JOY917553:JOY917567 JYU917553:JYU917567 KIQ917553:KIQ917567 KSM917553:KSM917567 LCI917553:LCI917567 LME917553:LME917567 LWA917553:LWA917567 MFW917553:MFW917567 MPS917553:MPS917567 MZO917553:MZO917567 NJK917553:NJK917567 NTG917553:NTG917567 ODC917553:ODC917567 OMY917553:OMY917567 OWU917553:OWU917567 PGQ917553:PGQ917567 PQM917553:PQM917567 QAI917553:QAI917567 QKE917553:QKE917567 QUA917553:QUA917567 RDW917553:RDW917567 RNS917553:RNS917567 RXO917553:RXO917567 SHK917553:SHK917567 SRG917553:SRG917567 TBC917553:TBC917567 TKY917553:TKY917567 TUU917553:TUU917567 UEQ917553:UEQ917567 UOM917553:UOM917567 UYI917553:UYI917567 VIE917553:VIE917567 VSA917553:VSA917567 WBW917553:WBW917567 WLS917553:WLS917567 WVO917553:WVO917567 E983078:E983092 JC983089:JC983103 SY983089:SY983103 ACU983089:ACU983103 AMQ983089:AMQ983103 AWM983089:AWM983103 BGI983089:BGI983103 BQE983089:BQE983103 CAA983089:CAA983103 CJW983089:CJW983103 CTS983089:CTS983103 DDO983089:DDO983103 DNK983089:DNK983103 DXG983089:DXG983103 EHC983089:EHC983103 EQY983089:EQY983103 FAU983089:FAU983103 FKQ983089:FKQ983103 FUM983089:FUM983103 GEI983089:GEI983103 GOE983089:GOE983103 GYA983089:GYA983103 HHW983089:HHW983103 HRS983089:HRS983103 IBO983089:IBO983103 ILK983089:ILK983103 IVG983089:IVG983103 JFC983089:JFC983103 JOY983089:JOY983103 JYU983089:JYU983103 KIQ983089:KIQ983103 KSM983089:KSM983103 LCI983089:LCI983103 LME983089:LME983103 LWA983089:LWA983103 MFW983089:MFW983103 MPS983089:MPS983103 MZO983089:MZO983103 NJK983089:NJK983103 NTG983089:NTG983103 ODC983089:ODC983103 OMY983089:OMY983103 OWU983089:OWU983103 PGQ983089:PGQ983103 PQM983089:PQM983103 QAI983089:QAI983103 QKE983089:QKE983103 QUA983089:QUA983103 RDW983089:RDW983103 RNS983089:RNS983103 RXO983089:RXO983103 SHK983089:SHK983103 SRG983089:SRG983103 TBC983089:TBC983103 TKY983089:TKY983103 TUU983089:TUU983103 UEQ983089:UEQ983103 UOM983089:UOM983103 UYI983089:UYI983103 VIE983089:VIE983103 VSA983089:VSA983103 WBW983089:WBW983103 WLS983089:WLS983103 WVO983089:WVO983103 JC49:JC63 JC26:JC40 SY26:SY40 ACU26:ACU40 AMQ26:AMQ40 AWM26:AWM40 BGI26:BGI40 BQE26:BQE40 CAA26:CAA40 CJW26:CJW40 CTS26:CTS40 DDO26:DDO40 DNK26:DNK40 DXG26:DXG40 EHC26:EHC40 EQY26:EQY40 FAU26:FAU40 FKQ26:FKQ40 FUM26:FUM40 GEI26:GEI40 GOE26:GOE40 GYA26:GYA40 HHW26:HHW40 HRS26:HRS40 IBO26:IBO40 ILK26:ILK40 IVG26:IVG40 JFC26:JFC40 JOY26:JOY40 JYU26:JYU40 KIQ26:KIQ40 KSM26:KSM40 LCI26:LCI40 LME26:LME40 LWA26:LWA40 MFW26:MFW40 MPS26:MPS40 MZO26:MZO40 NJK26:NJK40 NTG26:NTG40 ODC26:ODC40 OMY26:OMY40 OWU26:OWU40 PGQ26:PGQ40 PQM26:PQM40 QAI26:QAI40 QKE26:QKE40 QUA26:QUA40 RDW26:RDW40 RNS26:RNS40 RXO26:RXO40 SHK26:SHK40 SRG26:SRG40 TBC26:TBC40 TKY26:TKY40 TUU26:TUU40 UEQ26:UEQ40 UOM26:UOM40 UYI26:UYI40 VIE26:VIE40 VSA26:VSA40 WBW26:WBW40 WLS26:WLS40 WVO26:WVO40 E65551:E65565 JC65562:JC65576 SY65562:SY65576 ACU65562:ACU65576 AMQ65562:AMQ65576 AWM65562:AWM65576 BGI65562:BGI65576 BQE65562:BQE65576 CAA65562:CAA65576 CJW65562:CJW65576 CTS65562:CTS65576 DDO65562:DDO65576 DNK65562:DNK65576 DXG65562:DXG65576 EHC65562:EHC65576 EQY65562:EQY65576 FAU65562:FAU65576 FKQ65562:FKQ65576 FUM65562:FUM65576 GEI65562:GEI65576 GOE65562:GOE65576 GYA65562:GYA65576 HHW65562:HHW65576 HRS65562:HRS65576 IBO65562:IBO65576 ILK65562:ILK65576 IVG65562:IVG65576 JFC65562:JFC65576 JOY65562:JOY65576 JYU65562:JYU65576 KIQ65562:KIQ65576 KSM65562:KSM65576 LCI65562:LCI65576 LME65562:LME65576 LWA65562:LWA65576 MFW65562:MFW65576 MPS65562:MPS65576 MZO65562:MZO65576 NJK65562:NJK65576 NTG65562:NTG65576 ODC65562:ODC65576 OMY65562:OMY65576 OWU65562:OWU65576 PGQ65562:PGQ65576 PQM65562:PQM65576 QAI65562:QAI65576 QKE65562:QKE65576 QUA65562:QUA65576 RDW65562:RDW65576 RNS65562:RNS65576 RXO65562:RXO65576 SHK65562:SHK65576 SRG65562:SRG65576 TBC65562:TBC65576 TKY65562:TKY65576 TUU65562:TUU65576 UEQ65562:UEQ65576 UOM65562:UOM65576 UYI65562:UYI65576 VIE65562:VIE65576 VSA65562:VSA65576 WBW65562:WBW65576 WLS65562:WLS65576 WVO65562:WVO65576 E131087:E131101 JC131098:JC131112 SY131098:SY131112 ACU131098:ACU131112 AMQ131098:AMQ131112 AWM131098:AWM131112 BGI131098:BGI131112 BQE131098:BQE131112 CAA131098:CAA131112 CJW131098:CJW131112 CTS131098:CTS131112 DDO131098:DDO131112 DNK131098:DNK131112 DXG131098:DXG131112 EHC131098:EHC131112 EQY131098:EQY131112 FAU131098:FAU131112 FKQ131098:FKQ131112 FUM131098:FUM131112 GEI131098:GEI131112 GOE131098:GOE131112 GYA131098:GYA131112 HHW131098:HHW131112 HRS131098:HRS131112 IBO131098:IBO131112 ILK131098:ILK131112 IVG131098:IVG131112 JFC131098:JFC131112 JOY131098:JOY131112 JYU131098:JYU131112 KIQ131098:KIQ131112 KSM131098:KSM131112 LCI131098:LCI131112 LME131098:LME131112 LWA131098:LWA131112 MFW131098:MFW131112 MPS131098:MPS131112 MZO131098:MZO131112 NJK131098:NJK131112 NTG131098:NTG131112 ODC131098:ODC131112 OMY131098:OMY131112 OWU131098:OWU131112 PGQ131098:PGQ131112 PQM131098:PQM131112 QAI131098:QAI131112 QKE131098:QKE131112 QUA131098:QUA131112 RDW131098:RDW131112 RNS131098:RNS131112 RXO131098:RXO131112 SHK131098:SHK131112 SRG131098:SRG131112 TBC131098:TBC131112 TKY131098:TKY131112 TUU131098:TUU131112 UEQ131098:UEQ131112 UOM131098:UOM131112 UYI131098:UYI131112 VIE131098:VIE131112 VSA131098:VSA131112 WBW131098:WBW131112 WLS131098:WLS131112 WVO131098:WVO131112 E196623:E196637 JC196634:JC196648 SY196634:SY196648 ACU196634:ACU196648 AMQ196634:AMQ196648 AWM196634:AWM196648 BGI196634:BGI196648 BQE196634:BQE196648 CAA196634:CAA196648 CJW196634:CJW196648 CTS196634:CTS196648 DDO196634:DDO196648 DNK196634:DNK196648 DXG196634:DXG196648 EHC196634:EHC196648 EQY196634:EQY196648 FAU196634:FAU196648 FKQ196634:FKQ196648 FUM196634:FUM196648 GEI196634:GEI196648 GOE196634:GOE196648 GYA196634:GYA196648 HHW196634:HHW196648 HRS196634:HRS196648 IBO196634:IBO196648 ILK196634:ILK196648 IVG196634:IVG196648 JFC196634:JFC196648 JOY196634:JOY196648 JYU196634:JYU196648 KIQ196634:KIQ196648 KSM196634:KSM196648 LCI196634:LCI196648 LME196634:LME196648 LWA196634:LWA196648 MFW196634:MFW196648 MPS196634:MPS196648 MZO196634:MZO196648 NJK196634:NJK196648 NTG196634:NTG196648 ODC196634:ODC196648 OMY196634:OMY196648 OWU196634:OWU196648 PGQ196634:PGQ196648 PQM196634:PQM196648 QAI196634:QAI196648 QKE196634:QKE196648 QUA196634:QUA196648 RDW196634:RDW196648 RNS196634:RNS196648 RXO196634:RXO196648 SHK196634:SHK196648 SRG196634:SRG196648 TBC196634:TBC196648 TKY196634:TKY196648 TUU196634:TUU196648 UEQ196634:UEQ196648 UOM196634:UOM196648 UYI196634:UYI196648 VIE196634:VIE196648 VSA196634:VSA196648 WBW196634:WBW196648 WLS196634:WLS196648 WVO196634:WVO196648 E262159:E262173 JC262170:JC262184 SY262170:SY262184 ACU262170:ACU262184 AMQ262170:AMQ262184 AWM262170:AWM262184 BGI262170:BGI262184 BQE262170:BQE262184 CAA262170:CAA262184 CJW262170:CJW262184 CTS262170:CTS262184 DDO262170:DDO262184 DNK262170:DNK262184 DXG262170:DXG262184 EHC262170:EHC262184 EQY262170:EQY262184 FAU262170:FAU262184 FKQ262170:FKQ262184 FUM262170:FUM262184 GEI262170:GEI262184 GOE262170:GOE262184 GYA262170:GYA262184 HHW262170:HHW262184 HRS262170:HRS262184 IBO262170:IBO262184 ILK262170:ILK262184 IVG262170:IVG262184 JFC262170:JFC262184 JOY262170:JOY262184 JYU262170:JYU262184 KIQ262170:KIQ262184 KSM262170:KSM262184 LCI262170:LCI262184 LME262170:LME262184 LWA262170:LWA262184 MFW262170:MFW262184 MPS262170:MPS262184 MZO262170:MZO262184 NJK262170:NJK262184 NTG262170:NTG262184 ODC262170:ODC262184 OMY262170:OMY262184 OWU262170:OWU262184 PGQ262170:PGQ262184 PQM262170:PQM262184 QAI262170:QAI262184 QKE262170:QKE262184 QUA262170:QUA262184 RDW262170:RDW262184 RNS262170:RNS262184 RXO262170:RXO262184 SHK262170:SHK262184 SRG262170:SRG262184 TBC262170:TBC262184 TKY262170:TKY262184 TUU262170:TUU262184 UEQ262170:UEQ262184 UOM262170:UOM262184 UYI262170:UYI262184 VIE262170:VIE262184 VSA262170:VSA262184 WBW262170:WBW262184 WLS262170:WLS262184 WVO262170:WVO262184 E327695:E327709 JC327706:JC327720 SY327706:SY327720 ACU327706:ACU327720 AMQ327706:AMQ327720 AWM327706:AWM327720 BGI327706:BGI327720 BQE327706:BQE327720 CAA327706:CAA327720 CJW327706:CJW327720 CTS327706:CTS327720 DDO327706:DDO327720 DNK327706:DNK327720 DXG327706:DXG327720 EHC327706:EHC327720 EQY327706:EQY327720 FAU327706:FAU327720 FKQ327706:FKQ327720 FUM327706:FUM327720 GEI327706:GEI327720 GOE327706:GOE327720 GYA327706:GYA327720 HHW327706:HHW327720 HRS327706:HRS327720 IBO327706:IBO327720 ILK327706:ILK327720 IVG327706:IVG327720 JFC327706:JFC327720 JOY327706:JOY327720 JYU327706:JYU327720 KIQ327706:KIQ327720 KSM327706:KSM327720 LCI327706:LCI327720 LME327706:LME327720 LWA327706:LWA327720 MFW327706:MFW327720 MPS327706:MPS327720 MZO327706:MZO327720 NJK327706:NJK327720 NTG327706:NTG327720 ODC327706:ODC327720 OMY327706:OMY327720 OWU327706:OWU327720 PGQ327706:PGQ327720 PQM327706:PQM327720 QAI327706:QAI327720 QKE327706:QKE327720 QUA327706:QUA327720 RDW327706:RDW327720 RNS327706:RNS327720 RXO327706:RXO327720 SHK327706:SHK327720 SRG327706:SRG327720 TBC327706:TBC327720 TKY327706:TKY327720 TUU327706:TUU327720 UEQ327706:UEQ327720 UOM327706:UOM327720 UYI327706:UYI327720 VIE327706:VIE327720 VSA327706:VSA327720 WBW327706:WBW327720 WLS327706:WLS327720 WVO327706:WVO327720 E393231:E393245 JC393242:JC393256 SY393242:SY393256 ACU393242:ACU393256 AMQ393242:AMQ393256 AWM393242:AWM393256 BGI393242:BGI393256 BQE393242:BQE393256 CAA393242:CAA393256 CJW393242:CJW393256 CTS393242:CTS393256 DDO393242:DDO393256 DNK393242:DNK393256 DXG393242:DXG393256 EHC393242:EHC393256 EQY393242:EQY393256 FAU393242:FAU393256 FKQ393242:FKQ393256 FUM393242:FUM393256 GEI393242:GEI393256 GOE393242:GOE393256 GYA393242:GYA393256 HHW393242:HHW393256 HRS393242:HRS393256 IBO393242:IBO393256 ILK393242:ILK393256 IVG393242:IVG393256 JFC393242:JFC393256 JOY393242:JOY393256 JYU393242:JYU393256 KIQ393242:KIQ393256 KSM393242:KSM393256 LCI393242:LCI393256 LME393242:LME393256 LWA393242:LWA393256 MFW393242:MFW393256 MPS393242:MPS393256 MZO393242:MZO393256 NJK393242:NJK393256 NTG393242:NTG393256 ODC393242:ODC393256 OMY393242:OMY393256 OWU393242:OWU393256 PGQ393242:PGQ393256 PQM393242:PQM393256 QAI393242:QAI393256 QKE393242:QKE393256 QUA393242:QUA393256 RDW393242:RDW393256 RNS393242:RNS393256 RXO393242:RXO393256 SHK393242:SHK393256 SRG393242:SRG393256 TBC393242:TBC393256 TKY393242:TKY393256 TUU393242:TUU393256 UEQ393242:UEQ393256 UOM393242:UOM393256 UYI393242:UYI393256 VIE393242:VIE393256 VSA393242:VSA393256 WBW393242:WBW393256 WLS393242:WLS393256 WVO393242:WVO393256 E458767:E458781 JC458778:JC458792 SY458778:SY458792 ACU458778:ACU458792 AMQ458778:AMQ458792 AWM458778:AWM458792 BGI458778:BGI458792 BQE458778:BQE458792 CAA458778:CAA458792 CJW458778:CJW458792 CTS458778:CTS458792 DDO458778:DDO458792 DNK458778:DNK458792 DXG458778:DXG458792 EHC458778:EHC458792 EQY458778:EQY458792 FAU458778:FAU458792 FKQ458778:FKQ458792 FUM458778:FUM458792 GEI458778:GEI458792 GOE458778:GOE458792 GYA458778:GYA458792 HHW458778:HHW458792 HRS458778:HRS458792 IBO458778:IBO458792 ILK458778:ILK458792 IVG458778:IVG458792 JFC458778:JFC458792 JOY458778:JOY458792 JYU458778:JYU458792 KIQ458778:KIQ458792 KSM458778:KSM458792 LCI458778:LCI458792 LME458778:LME458792 LWA458778:LWA458792 MFW458778:MFW458792 MPS458778:MPS458792 MZO458778:MZO458792 NJK458778:NJK458792 NTG458778:NTG458792 ODC458778:ODC458792 OMY458778:OMY458792 OWU458778:OWU458792 PGQ458778:PGQ458792 PQM458778:PQM458792 QAI458778:QAI458792 QKE458778:QKE458792 QUA458778:QUA458792 RDW458778:RDW458792 RNS458778:RNS458792 RXO458778:RXO458792 SHK458778:SHK458792 SRG458778:SRG458792 TBC458778:TBC458792 TKY458778:TKY458792 TUU458778:TUU458792 UEQ458778:UEQ458792 UOM458778:UOM458792 UYI458778:UYI458792 VIE458778:VIE458792 VSA458778:VSA458792 WBW458778:WBW458792 WLS458778:WLS458792 WVO458778:WVO458792 E524303:E524317 JC524314:JC524328 SY524314:SY524328 ACU524314:ACU524328 AMQ524314:AMQ524328 AWM524314:AWM524328 BGI524314:BGI524328 BQE524314:BQE524328 CAA524314:CAA524328 CJW524314:CJW524328 CTS524314:CTS524328 DDO524314:DDO524328 DNK524314:DNK524328 DXG524314:DXG524328 EHC524314:EHC524328 EQY524314:EQY524328 FAU524314:FAU524328 FKQ524314:FKQ524328 FUM524314:FUM524328 GEI524314:GEI524328 GOE524314:GOE524328 GYA524314:GYA524328 HHW524314:HHW524328 HRS524314:HRS524328 IBO524314:IBO524328 ILK524314:ILK524328 IVG524314:IVG524328 JFC524314:JFC524328 JOY524314:JOY524328 JYU524314:JYU524328 KIQ524314:KIQ524328 KSM524314:KSM524328 LCI524314:LCI524328 LME524314:LME524328 LWA524314:LWA524328 MFW524314:MFW524328 MPS524314:MPS524328 MZO524314:MZO524328 NJK524314:NJK524328 NTG524314:NTG524328 ODC524314:ODC524328 OMY524314:OMY524328 OWU524314:OWU524328 PGQ524314:PGQ524328 PQM524314:PQM524328 QAI524314:QAI524328 QKE524314:QKE524328 QUA524314:QUA524328 RDW524314:RDW524328 RNS524314:RNS524328 RXO524314:RXO524328 SHK524314:SHK524328 SRG524314:SRG524328 TBC524314:TBC524328 TKY524314:TKY524328 TUU524314:TUU524328 UEQ524314:UEQ524328 UOM524314:UOM524328 UYI524314:UYI524328 VIE524314:VIE524328 VSA524314:VSA524328 WBW524314:WBW524328 WLS524314:WLS524328 WVO524314:WVO524328 E589839:E589853 JC589850:JC589864 SY589850:SY589864 ACU589850:ACU589864 AMQ589850:AMQ589864 AWM589850:AWM589864 BGI589850:BGI589864 BQE589850:BQE589864 CAA589850:CAA589864 CJW589850:CJW589864 CTS589850:CTS589864 DDO589850:DDO589864 DNK589850:DNK589864 DXG589850:DXG589864 EHC589850:EHC589864 EQY589850:EQY589864 FAU589850:FAU589864 FKQ589850:FKQ589864 FUM589850:FUM589864 GEI589850:GEI589864 GOE589850:GOE589864 GYA589850:GYA589864 HHW589850:HHW589864 HRS589850:HRS589864 IBO589850:IBO589864 ILK589850:ILK589864 IVG589850:IVG589864 JFC589850:JFC589864 JOY589850:JOY589864 JYU589850:JYU589864 KIQ589850:KIQ589864 KSM589850:KSM589864 LCI589850:LCI589864 LME589850:LME589864 LWA589850:LWA589864 MFW589850:MFW589864 MPS589850:MPS589864 MZO589850:MZO589864 NJK589850:NJK589864 NTG589850:NTG589864 ODC589850:ODC589864 OMY589850:OMY589864 OWU589850:OWU589864 PGQ589850:PGQ589864 PQM589850:PQM589864 QAI589850:QAI589864 QKE589850:QKE589864 QUA589850:QUA589864 RDW589850:RDW589864 RNS589850:RNS589864 RXO589850:RXO589864 SHK589850:SHK589864 SRG589850:SRG589864 TBC589850:TBC589864 TKY589850:TKY589864 TUU589850:TUU589864 UEQ589850:UEQ589864 UOM589850:UOM589864 UYI589850:UYI589864 VIE589850:VIE589864 VSA589850:VSA589864 WBW589850:WBW589864 WLS589850:WLS589864 WVO589850:WVO589864 E655375:E655389 JC655386:JC655400 SY655386:SY655400 ACU655386:ACU655400 AMQ655386:AMQ655400 AWM655386:AWM655400 BGI655386:BGI655400 BQE655386:BQE655400 CAA655386:CAA655400 CJW655386:CJW655400 CTS655386:CTS655400 DDO655386:DDO655400 DNK655386:DNK655400 DXG655386:DXG655400 EHC655386:EHC655400 EQY655386:EQY655400 FAU655386:FAU655400 FKQ655386:FKQ655400 FUM655386:FUM655400 GEI655386:GEI655400 GOE655386:GOE655400 GYA655386:GYA655400 HHW655386:HHW655400 HRS655386:HRS655400 IBO655386:IBO655400 ILK655386:ILK655400 IVG655386:IVG655400 JFC655386:JFC655400 JOY655386:JOY655400 JYU655386:JYU655400 KIQ655386:KIQ655400 KSM655386:KSM655400 LCI655386:LCI655400 LME655386:LME655400 LWA655386:LWA655400 MFW655386:MFW655400 MPS655386:MPS655400 MZO655386:MZO655400 NJK655386:NJK655400 NTG655386:NTG655400 ODC655386:ODC655400 OMY655386:OMY655400 OWU655386:OWU655400 PGQ655386:PGQ655400 PQM655386:PQM655400 QAI655386:QAI655400 QKE655386:QKE655400 QUA655386:QUA655400 RDW655386:RDW655400 RNS655386:RNS655400 RXO655386:RXO655400 SHK655386:SHK655400 SRG655386:SRG655400 TBC655386:TBC655400 TKY655386:TKY655400 TUU655386:TUU655400 UEQ655386:UEQ655400 UOM655386:UOM655400 UYI655386:UYI655400 VIE655386:VIE655400 VSA655386:VSA655400 WBW655386:WBW655400 WLS655386:WLS655400 WVO655386:WVO655400 E720911:E720925 JC720922:JC720936 SY720922:SY720936 ACU720922:ACU720936 AMQ720922:AMQ720936 AWM720922:AWM720936 BGI720922:BGI720936 BQE720922:BQE720936 CAA720922:CAA720936 CJW720922:CJW720936 CTS720922:CTS720936 DDO720922:DDO720936 DNK720922:DNK720936 DXG720922:DXG720936 EHC720922:EHC720936 EQY720922:EQY720936 FAU720922:FAU720936 FKQ720922:FKQ720936 FUM720922:FUM720936 GEI720922:GEI720936 GOE720922:GOE720936 GYA720922:GYA720936 HHW720922:HHW720936 HRS720922:HRS720936 IBO720922:IBO720936 ILK720922:ILK720936 IVG720922:IVG720936 JFC720922:JFC720936 JOY720922:JOY720936 JYU720922:JYU720936 KIQ720922:KIQ720936 KSM720922:KSM720936 LCI720922:LCI720936 LME720922:LME720936 LWA720922:LWA720936 MFW720922:MFW720936 MPS720922:MPS720936 MZO720922:MZO720936 NJK720922:NJK720936 NTG720922:NTG720936 ODC720922:ODC720936 OMY720922:OMY720936 OWU720922:OWU720936 PGQ720922:PGQ720936 PQM720922:PQM720936 QAI720922:QAI720936 QKE720922:QKE720936 QUA720922:QUA720936 RDW720922:RDW720936 RNS720922:RNS720936 RXO720922:RXO720936 SHK720922:SHK720936 SRG720922:SRG720936 TBC720922:TBC720936 TKY720922:TKY720936 TUU720922:TUU720936 UEQ720922:UEQ720936 UOM720922:UOM720936 UYI720922:UYI720936 VIE720922:VIE720936 VSA720922:VSA720936 WBW720922:WBW720936 WLS720922:WLS720936 WVO720922:WVO720936 E786447:E786461 JC786458:JC786472 SY786458:SY786472 ACU786458:ACU786472 AMQ786458:AMQ786472 AWM786458:AWM786472 BGI786458:BGI786472 BQE786458:BQE786472 CAA786458:CAA786472 CJW786458:CJW786472 CTS786458:CTS786472 DDO786458:DDO786472 DNK786458:DNK786472 DXG786458:DXG786472 EHC786458:EHC786472 EQY786458:EQY786472 FAU786458:FAU786472 FKQ786458:FKQ786472 FUM786458:FUM786472 GEI786458:GEI786472 GOE786458:GOE786472 GYA786458:GYA786472 HHW786458:HHW786472 HRS786458:HRS786472 IBO786458:IBO786472 ILK786458:ILK786472 IVG786458:IVG786472 JFC786458:JFC786472 JOY786458:JOY786472 JYU786458:JYU786472 KIQ786458:KIQ786472 KSM786458:KSM786472 LCI786458:LCI786472 LME786458:LME786472 LWA786458:LWA786472 MFW786458:MFW786472 MPS786458:MPS786472 MZO786458:MZO786472 NJK786458:NJK786472 NTG786458:NTG786472 ODC786458:ODC786472 OMY786458:OMY786472 OWU786458:OWU786472 PGQ786458:PGQ786472 PQM786458:PQM786472 QAI786458:QAI786472 QKE786458:QKE786472 QUA786458:QUA786472 RDW786458:RDW786472 RNS786458:RNS786472 RXO786458:RXO786472 SHK786458:SHK786472 SRG786458:SRG786472 TBC786458:TBC786472 TKY786458:TKY786472 TUU786458:TUU786472 UEQ786458:UEQ786472 UOM786458:UOM786472 UYI786458:UYI786472 VIE786458:VIE786472 VSA786458:VSA786472 WBW786458:WBW786472 WLS786458:WLS786472 WVO786458:WVO786472 E851983:E851997 JC851994:JC852008 SY851994:SY852008 ACU851994:ACU852008 AMQ851994:AMQ852008 AWM851994:AWM852008 BGI851994:BGI852008 BQE851994:BQE852008 CAA851994:CAA852008 CJW851994:CJW852008 CTS851994:CTS852008 DDO851994:DDO852008 DNK851994:DNK852008 DXG851994:DXG852008 EHC851994:EHC852008 EQY851994:EQY852008 FAU851994:FAU852008 FKQ851994:FKQ852008 FUM851994:FUM852008 GEI851994:GEI852008 GOE851994:GOE852008 GYA851994:GYA852008 HHW851994:HHW852008 HRS851994:HRS852008 IBO851994:IBO852008 ILK851994:ILK852008 IVG851994:IVG852008 JFC851994:JFC852008 JOY851994:JOY852008 JYU851994:JYU852008 KIQ851994:KIQ852008 KSM851994:KSM852008 LCI851994:LCI852008 LME851994:LME852008 LWA851994:LWA852008 MFW851994:MFW852008 MPS851994:MPS852008 MZO851994:MZO852008 NJK851994:NJK852008 NTG851994:NTG852008 ODC851994:ODC852008 OMY851994:OMY852008 OWU851994:OWU852008 PGQ851994:PGQ852008 PQM851994:PQM852008 QAI851994:QAI852008 QKE851994:QKE852008 QUA851994:QUA852008 RDW851994:RDW852008 RNS851994:RNS852008 RXO851994:RXO852008 SHK851994:SHK852008 SRG851994:SRG852008 TBC851994:TBC852008 TKY851994:TKY852008 TUU851994:TUU852008 UEQ851994:UEQ852008 UOM851994:UOM852008 UYI851994:UYI852008 VIE851994:VIE852008 VSA851994:VSA852008 WBW851994:WBW852008 WLS851994:WLS852008 WVO851994:WVO852008 E917519:E917533 JC917530:JC917544 SY917530:SY917544 ACU917530:ACU917544 AMQ917530:AMQ917544 AWM917530:AWM917544 BGI917530:BGI917544 BQE917530:BQE917544 CAA917530:CAA917544 CJW917530:CJW917544 CTS917530:CTS917544 DDO917530:DDO917544 DNK917530:DNK917544 DXG917530:DXG917544 EHC917530:EHC917544 EQY917530:EQY917544 FAU917530:FAU917544 FKQ917530:FKQ917544 FUM917530:FUM917544 GEI917530:GEI917544 GOE917530:GOE917544 GYA917530:GYA917544 HHW917530:HHW917544 HRS917530:HRS917544 IBO917530:IBO917544 ILK917530:ILK917544 IVG917530:IVG917544 JFC917530:JFC917544 JOY917530:JOY917544 JYU917530:JYU917544 KIQ917530:KIQ917544 KSM917530:KSM917544 LCI917530:LCI917544 LME917530:LME917544 LWA917530:LWA917544 MFW917530:MFW917544 MPS917530:MPS917544 MZO917530:MZO917544 NJK917530:NJK917544 NTG917530:NTG917544 ODC917530:ODC917544 OMY917530:OMY917544 OWU917530:OWU917544 PGQ917530:PGQ917544 PQM917530:PQM917544 QAI917530:QAI917544 QKE917530:QKE917544 QUA917530:QUA917544 RDW917530:RDW917544 RNS917530:RNS917544 RXO917530:RXO917544 SHK917530:SHK917544 SRG917530:SRG917544 TBC917530:TBC917544 TKY917530:TKY917544 TUU917530:TUU917544 UEQ917530:UEQ917544 UOM917530:UOM917544 UYI917530:UYI917544 VIE917530:VIE917544 VSA917530:VSA917544 WBW917530:WBW917544 WLS917530:WLS917544 WVO917530:WVO917544 E983055:E983069 JC983066:JC983080 SY983066:SY983080 ACU983066:ACU983080 AMQ983066:AMQ983080 AWM983066:AWM983080 BGI983066:BGI983080 BQE983066:BQE983080 CAA983066:CAA983080 CJW983066:CJW983080 CTS983066:CTS983080 DDO983066:DDO983080 DNK983066:DNK983080 DXG983066:DXG983080 EHC983066:EHC983080 EQY983066:EQY983080 FAU983066:FAU983080 FKQ983066:FKQ983080 FUM983066:FUM983080 GEI983066:GEI983080 GOE983066:GOE983080 GYA983066:GYA983080 HHW983066:HHW983080 HRS983066:HRS983080 IBO983066:IBO983080 ILK983066:ILK983080 IVG983066:IVG983080 JFC983066:JFC983080 JOY983066:JOY983080 JYU983066:JYU983080 KIQ983066:KIQ983080 KSM983066:KSM983080 LCI983066:LCI983080 LME983066:LME983080 LWA983066:LWA983080 MFW983066:MFW983080 MPS983066:MPS983080 MZO983066:MZO983080 NJK983066:NJK983080 NTG983066:NTG983080 ODC983066:ODC983080 OMY983066:OMY983080 OWU983066:OWU983080 PGQ983066:PGQ983080 PQM983066:PQM983080 QAI983066:QAI983080 QKE983066:QKE983080 QUA983066:QUA983080 RDW983066:RDW983080 RNS983066:RNS983080 RXO983066:RXO983080 SHK983066:SHK983080 SRG983066:SRG983080 TBC983066:TBC983080 TKY983066:TKY983080 TUU983066:TUU983080 UEQ983066:UEQ983080 UOM983066:UOM983080 UYI983066:UYI983080 VIE983066:VIE983080 VSA983066:VSA983080 WBW983066:WBW983080" xr:uid="{00000000-0002-0000-0200-000008000000}">
      <formula1>$AA$11:$AA$93</formula1>
    </dataValidation>
    <dataValidation type="whole" allowBlank="1" showInputMessage="1" showErrorMessage="1" error="El turno de corta ha de ser inferior al periodo de permanencia considerado, e igual o superior a 8 años." sqref="G52" xr:uid="{00000000-0002-0000-0200-000009000000}">
      <formula1>8</formula1>
      <formula2>$G$38</formula2>
    </dataValidation>
    <dataValidation operator="lessThanOrEqual" allowBlank="1" showInputMessage="1" sqref="H52" xr:uid="{00000000-0002-0000-0200-00000A000000}"/>
    <dataValidation type="whole" allowBlank="1" showInputMessage="1" showErrorMessage="1" error="El turno de corta ha de ser inferior al periodo de permanencia considerado, e igual o superior a 8 años. Comprobar que se ha introducido el periodo de permanencia en la pestaña &quot;Datos generales del proyecto&quot;" sqref="G42:G51" xr:uid="{00000000-0002-0000-0200-00000B000000}">
      <formula1>8</formula1>
      <formula2>$G$38</formula2>
    </dataValidation>
  </dataValidations>
  <hyperlinks>
    <hyperlink ref="D6:U6" r:id="rId1" display="&quot;Calculadora de absorciones EX Ante de CO2 de las especies forestales arbóreas españolas&quot;" xr:uid="{00000000-0004-0000-0200-000000000000}"/>
    <hyperlink ref="A3" location="'1. Contenido e instrucciones'!A1" display="1. Contenidos e instrucciones" xr:uid="{1957424F-3EE9-41FA-AC04-55424849EED3}"/>
    <hyperlink ref="A4" location="'2. Datos generales proyecto'!A1" display="2. Datos generales del proyecto" xr:uid="{77F082AE-666C-4CE3-AB94-83C9726F9331}"/>
    <hyperlink ref="A5" location="'3. Biomasa forestal futura'!A1" display="3. Biomasa forestal futura" xr:uid="{44AA73F7-55D1-4F76-832F-80EB7982AD1B}"/>
    <hyperlink ref="A6" location="'4. Absorciones-Suelo'!A1" display="4. Cálculo de absorciones. Suelo" xr:uid="{40462B04-B157-4A55-A034-272718D10BB0}"/>
    <hyperlink ref="A7" location="'5. Resultados CO2'!A1" display="5. Resultados CO2" xr:uid="{8D30C947-6866-47D6-985A-8ACF2B0862E4}"/>
    <hyperlink ref="A8" location="'6.Registro-MITECO-Ihobe'!A1" display="6. Resumen y registro" xr:uid="{6396B7EC-1329-4212-91B3-5DA3466A048D}"/>
    <hyperlink ref="A9" location="'7. Anexo-Factores de absorción'!A1" display="7. Anexo. Factores de absorción" xr:uid="{273934A2-B42D-4F97-BF8D-09D0E94DE042}"/>
    <hyperlink ref="A10" location="'8.Cartografía de apoyo'!A1" display="8. Cartografía de apoyo" xr:uid="{AA3A10E5-0D8B-41A3-94FB-BFBE8998461E}"/>
  </hyperlinks>
  <pageMargins left="0.7" right="0.7" top="0.75" bottom="0.75" header="0.3" footer="0.3"/>
  <pageSetup paperSize="9" orientation="portrait" r:id="rId2"/>
  <ignoredErrors>
    <ignoredError sqref="F42:F51 F25:F26 F27:F34" unlockedFormula="1"/>
  </ignoredErrors>
  <drawing r:id="rId3"/>
  <legacyDrawing r:id="rId4"/>
  <controls>
    <mc:AlternateContent xmlns:mc="http://schemas.openxmlformats.org/markup-compatibility/2006">
      <mc:Choice Requires="x14">
        <control shapeId="3124" r:id="rId5" name="ComboBox30">
          <controlPr defaultSize="0" autoLine="0" linkedCell="E51" listFillRange="AA11:AA93" r:id="rId6">
            <anchor moveWithCells="1" sizeWithCells="1">
              <from>
                <xdr:col>3</xdr:col>
                <xdr:colOff>381000</xdr:colOff>
                <xdr:row>50</xdr:row>
                <xdr:rowOff>9525</xdr:rowOff>
              </from>
              <to>
                <xdr:col>4</xdr:col>
                <xdr:colOff>2343150</xdr:colOff>
                <xdr:row>51</xdr:row>
                <xdr:rowOff>0</xdr:rowOff>
              </to>
            </anchor>
          </controlPr>
        </control>
      </mc:Choice>
      <mc:Fallback>
        <control shapeId="3124" r:id="rId5" name="ComboBox30"/>
      </mc:Fallback>
    </mc:AlternateContent>
    <mc:AlternateContent xmlns:mc="http://schemas.openxmlformats.org/markup-compatibility/2006">
      <mc:Choice Requires="x14">
        <control shapeId="3123" r:id="rId7" name="ComboBox29">
          <controlPr defaultSize="0" autoLine="0" linkedCell="E50" listFillRange="AA11:AA93" r:id="rId6">
            <anchor moveWithCells="1" sizeWithCells="1">
              <from>
                <xdr:col>3</xdr:col>
                <xdr:colOff>381000</xdr:colOff>
                <xdr:row>49</xdr:row>
                <xdr:rowOff>9525</xdr:rowOff>
              </from>
              <to>
                <xdr:col>4</xdr:col>
                <xdr:colOff>2343150</xdr:colOff>
                <xdr:row>50</xdr:row>
                <xdr:rowOff>0</xdr:rowOff>
              </to>
            </anchor>
          </controlPr>
        </control>
      </mc:Choice>
      <mc:Fallback>
        <control shapeId="3123" r:id="rId7" name="ComboBox29"/>
      </mc:Fallback>
    </mc:AlternateContent>
    <mc:AlternateContent xmlns:mc="http://schemas.openxmlformats.org/markup-compatibility/2006">
      <mc:Choice Requires="x14">
        <control shapeId="3122" r:id="rId8" name="ComboBox28">
          <controlPr defaultSize="0" autoLine="0" linkedCell="E49" listFillRange="AA11:AA93" r:id="rId6">
            <anchor moveWithCells="1" sizeWithCells="1">
              <from>
                <xdr:col>3</xdr:col>
                <xdr:colOff>381000</xdr:colOff>
                <xdr:row>48</xdr:row>
                <xdr:rowOff>9525</xdr:rowOff>
              </from>
              <to>
                <xdr:col>4</xdr:col>
                <xdr:colOff>2343150</xdr:colOff>
                <xdr:row>49</xdr:row>
                <xdr:rowOff>0</xdr:rowOff>
              </to>
            </anchor>
          </controlPr>
        </control>
      </mc:Choice>
      <mc:Fallback>
        <control shapeId="3122" r:id="rId8" name="ComboBox28"/>
      </mc:Fallback>
    </mc:AlternateContent>
    <mc:AlternateContent xmlns:mc="http://schemas.openxmlformats.org/markup-compatibility/2006">
      <mc:Choice Requires="x14">
        <control shapeId="3121" r:id="rId9" name="ComboBox27">
          <controlPr defaultSize="0" autoLine="0" linkedCell="E48" listFillRange="AA11:AA93" r:id="rId6">
            <anchor moveWithCells="1" sizeWithCells="1">
              <from>
                <xdr:col>3</xdr:col>
                <xdr:colOff>381000</xdr:colOff>
                <xdr:row>46</xdr:row>
                <xdr:rowOff>314325</xdr:rowOff>
              </from>
              <to>
                <xdr:col>4</xdr:col>
                <xdr:colOff>2343150</xdr:colOff>
                <xdr:row>47</xdr:row>
                <xdr:rowOff>304800</xdr:rowOff>
              </to>
            </anchor>
          </controlPr>
        </control>
      </mc:Choice>
      <mc:Fallback>
        <control shapeId="3121" r:id="rId9" name="ComboBox27"/>
      </mc:Fallback>
    </mc:AlternateContent>
    <mc:AlternateContent xmlns:mc="http://schemas.openxmlformats.org/markup-compatibility/2006">
      <mc:Choice Requires="x14">
        <control shapeId="3120" r:id="rId10" name="ComboBox26">
          <controlPr defaultSize="0" autoLine="0" linkedCell="E47" listFillRange="AA11:AA93" r:id="rId6">
            <anchor moveWithCells="1" sizeWithCells="1">
              <from>
                <xdr:col>3</xdr:col>
                <xdr:colOff>381000</xdr:colOff>
                <xdr:row>46</xdr:row>
                <xdr:rowOff>9525</xdr:rowOff>
              </from>
              <to>
                <xdr:col>4</xdr:col>
                <xdr:colOff>2343150</xdr:colOff>
                <xdr:row>47</xdr:row>
                <xdr:rowOff>0</xdr:rowOff>
              </to>
            </anchor>
          </controlPr>
        </control>
      </mc:Choice>
      <mc:Fallback>
        <control shapeId="3120" r:id="rId10" name="ComboBox26"/>
      </mc:Fallback>
    </mc:AlternateContent>
    <mc:AlternateContent xmlns:mc="http://schemas.openxmlformats.org/markup-compatibility/2006">
      <mc:Choice Requires="x14">
        <control shapeId="3119" r:id="rId11" name="ComboBox25">
          <controlPr defaultSize="0" autoLine="0" linkedCell="E46" listFillRange="AA11:AA93" r:id="rId6">
            <anchor moveWithCells="1" sizeWithCells="1">
              <from>
                <xdr:col>3</xdr:col>
                <xdr:colOff>381000</xdr:colOff>
                <xdr:row>44</xdr:row>
                <xdr:rowOff>314325</xdr:rowOff>
              </from>
              <to>
                <xdr:col>4</xdr:col>
                <xdr:colOff>2343150</xdr:colOff>
                <xdr:row>45</xdr:row>
                <xdr:rowOff>304800</xdr:rowOff>
              </to>
            </anchor>
          </controlPr>
        </control>
      </mc:Choice>
      <mc:Fallback>
        <control shapeId="3119" r:id="rId11" name="ComboBox25"/>
      </mc:Fallback>
    </mc:AlternateContent>
    <mc:AlternateContent xmlns:mc="http://schemas.openxmlformats.org/markup-compatibility/2006">
      <mc:Choice Requires="x14">
        <control shapeId="3118" r:id="rId12" name="ComboBox24">
          <controlPr defaultSize="0" autoLine="0" linkedCell="E45" listFillRange="AA11:AA93" r:id="rId6">
            <anchor moveWithCells="1" sizeWithCells="1">
              <from>
                <xdr:col>3</xdr:col>
                <xdr:colOff>381000</xdr:colOff>
                <xdr:row>43</xdr:row>
                <xdr:rowOff>304800</xdr:rowOff>
              </from>
              <to>
                <xdr:col>4</xdr:col>
                <xdr:colOff>2343150</xdr:colOff>
                <xdr:row>44</xdr:row>
                <xdr:rowOff>295275</xdr:rowOff>
              </to>
            </anchor>
          </controlPr>
        </control>
      </mc:Choice>
      <mc:Fallback>
        <control shapeId="3118" r:id="rId12" name="ComboBox24"/>
      </mc:Fallback>
    </mc:AlternateContent>
    <mc:AlternateContent xmlns:mc="http://schemas.openxmlformats.org/markup-compatibility/2006">
      <mc:Choice Requires="x14">
        <control shapeId="3117" r:id="rId13" name="ComboBox23">
          <controlPr defaultSize="0" autoLine="0" linkedCell="E44" listFillRange="AA11:AA93" r:id="rId6">
            <anchor moveWithCells="1" sizeWithCells="1">
              <from>
                <xdr:col>3</xdr:col>
                <xdr:colOff>381000</xdr:colOff>
                <xdr:row>43</xdr:row>
                <xdr:rowOff>9525</xdr:rowOff>
              </from>
              <to>
                <xdr:col>4</xdr:col>
                <xdr:colOff>2343150</xdr:colOff>
                <xdr:row>44</xdr:row>
                <xdr:rowOff>0</xdr:rowOff>
              </to>
            </anchor>
          </controlPr>
        </control>
      </mc:Choice>
      <mc:Fallback>
        <control shapeId="3117" r:id="rId13" name="ComboBox23"/>
      </mc:Fallback>
    </mc:AlternateContent>
    <mc:AlternateContent xmlns:mc="http://schemas.openxmlformats.org/markup-compatibility/2006">
      <mc:Choice Requires="x14">
        <control shapeId="3116" r:id="rId14" name="ComboBox22">
          <controlPr defaultSize="0" autoLine="0" linkedCell="E43" listFillRange="AA11:AA93" r:id="rId6">
            <anchor moveWithCells="1" sizeWithCells="1">
              <from>
                <xdr:col>3</xdr:col>
                <xdr:colOff>381000</xdr:colOff>
                <xdr:row>42</xdr:row>
                <xdr:rowOff>9525</xdr:rowOff>
              </from>
              <to>
                <xdr:col>4</xdr:col>
                <xdr:colOff>2343150</xdr:colOff>
                <xdr:row>42</xdr:row>
                <xdr:rowOff>314325</xdr:rowOff>
              </to>
            </anchor>
          </controlPr>
        </control>
      </mc:Choice>
      <mc:Fallback>
        <control shapeId="3116" r:id="rId14" name="ComboBox22"/>
      </mc:Fallback>
    </mc:AlternateContent>
    <mc:AlternateContent xmlns:mc="http://schemas.openxmlformats.org/markup-compatibility/2006">
      <mc:Choice Requires="x14">
        <control shapeId="3115" r:id="rId15" name="ComboBox21">
          <controlPr defaultSize="0" autoLine="0" linkedCell="E42" listFillRange="AA11:AA93" r:id="rId16">
            <anchor moveWithCells="1" sizeWithCells="1">
              <from>
                <xdr:col>3</xdr:col>
                <xdr:colOff>381000</xdr:colOff>
                <xdr:row>40</xdr:row>
                <xdr:rowOff>504825</xdr:rowOff>
              </from>
              <to>
                <xdr:col>4</xdr:col>
                <xdr:colOff>2343150</xdr:colOff>
                <xdr:row>41</xdr:row>
                <xdr:rowOff>295275</xdr:rowOff>
              </to>
            </anchor>
          </controlPr>
        </control>
      </mc:Choice>
      <mc:Fallback>
        <control shapeId="3115" r:id="rId15" name="ComboBox21"/>
      </mc:Fallback>
    </mc:AlternateContent>
    <mc:AlternateContent xmlns:mc="http://schemas.openxmlformats.org/markup-compatibility/2006">
      <mc:Choice Requires="x14">
        <control shapeId="3089" r:id="rId17" name="ComboBox1">
          <controlPr defaultSize="0" autoLine="0" linkedCell="E25" listFillRange="AA11:AA93" r:id="rId18">
            <anchor moveWithCells="1" sizeWithCells="1">
              <from>
                <xdr:col>4</xdr:col>
                <xdr:colOff>0</xdr:colOff>
                <xdr:row>24</xdr:row>
                <xdr:rowOff>9525</xdr:rowOff>
              </from>
              <to>
                <xdr:col>5</xdr:col>
                <xdr:colOff>9525</xdr:colOff>
                <xdr:row>24</xdr:row>
                <xdr:rowOff>304800</xdr:rowOff>
              </to>
            </anchor>
          </controlPr>
        </control>
      </mc:Choice>
      <mc:Fallback>
        <control shapeId="3089" r:id="rId17" name="ComboBox1"/>
      </mc:Fallback>
    </mc:AlternateContent>
    <mc:AlternateContent xmlns:mc="http://schemas.openxmlformats.org/markup-compatibility/2006">
      <mc:Choice Requires="x14">
        <control shapeId="3091" r:id="rId19" name="ComboBox2">
          <controlPr defaultSize="0" autoLine="0" linkedCell="E26" listFillRange="AA11:AA93" r:id="rId20">
            <anchor moveWithCells="1" sizeWithCells="1">
              <from>
                <xdr:col>4</xdr:col>
                <xdr:colOff>0</xdr:colOff>
                <xdr:row>25</xdr:row>
                <xdr:rowOff>0</xdr:rowOff>
              </from>
              <to>
                <xdr:col>5</xdr:col>
                <xdr:colOff>9525</xdr:colOff>
                <xdr:row>25</xdr:row>
                <xdr:rowOff>295275</xdr:rowOff>
              </to>
            </anchor>
          </controlPr>
        </control>
      </mc:Choice>
      <mc:Fallback>
        <control shapeId="3091" r:id="rId19" name="ComboBox2"/>
      </mc:Fallback>
    </mc:AlternateContent>
    <mc:AlternateContent xmlns:mc="http://schemas.openxmlformats.org/markup-compatibility/2006">
      <mc:Choice Requires="x14">
        <control shapeId="3093" r:id="rId21" name="ComboBox3">
          <controlPr defaultSize="0" autoLine="0" linkedCell="E27" listFillRange="AA11:AA93" r:id="rId22">
            <anchor moveWithCells="1" sizeWithCells="1">
              <from>
                <xdr:col>4</xdr:col>
                <xdr:colOff>0</xdr:colOff>
                <xdr:row>25</xdr:row>
                <xdr:rowOff>295275</xdr:rowOff>
              </from>
              <to>
                <xdr:col>5</xdr:col>
                <xdr:colOff>9525</xdr:colOff>
                <xdr:row>26</xdr:row>
                <xdr:rowOff>295275</xdr:rowOff>
              </to>
            </anchor>
          </controlPr>
        </control>
      </mc:Choice>
      <mc:Fallback>
        <control shapeId="3093" r:id="rId21" name="ComboBox3"/>
      </mc:Fallback>
    </mc:AlternateContent>
    <mc:AlternateContent xmlns:mc="http://schemas.openxmlformats.org/markup-compatibility/2006">
      <mc:Choice Requires="x14">
        <control shapeId="3094" r:id="rId23" name="ComboBox4">
          <controlPr defaultSize="0" autoLine="0" linkedCell="E28" listFillRange="AA11:AA93" r:id="rId22">
            <anchor moveWithCells="1" sizeWithCells="1">
              <from>
                <xdr:col>4</xdr:col>
                <xdr:colOff>0</xdr:colOff>
                <xdr:row>26</xdr:row>
                <xdr:rowOff>304800</xdr:rowOff>
              </from>
              <to>
                <xdr:col>5</xdr:col>
                <xdr:colOff>9525</xdr:colOff>
                <xdr:row>27</xdr:row>
                <xdr:rowOff>304800</xdr:rowOff>
              </to>
            </anchor>
          </controlPr>
        </control>
      </mc:Choice>
      <mc:Fallback>
        <control shapeId="3094" r:id="rId23" name="ComboBox4"/>
      </mc:Fallback>
    </mc:AlternateContent>
    <mc:AlternateContent xmlns:mc="http://schemas.openxmlformats.org/markup-compatibility/2006">
      <mc:Choice Requires="x14">
        <control shapeId="3095" r:id="rId24" name="ComboBox5">
          <controlPr defaultSize="0" autoLine="0" linkedCell="E29" listFillRange="AA11:AA93" r:id="rId22">
            <anchor moveWithCells="1" sizeWithCells="1">
              <from>
                <xdr:col>4</xdr:col>
                <xdr:colOff>0</xdr:colOff>
                <xdr:row>27</xdr:row>
                <xdr:rowOff>304800</xdr:rowOff>
              </from>
              <to>
                <xdr:col>5</xdr:col>
                <xdr:colOff>9525</xdr:colOff>
                <xdr:row>28</xdr:row>
                <xdr:rowOff>304800</xdr:rowOff>
              </to>
            </anchor>
          </controlPr>
        </control>
      </mc:Choice>
      <mc:Fallback>
        <control shapeId="3095" r:id="rId24" name="ComboBox5"/>
      </mc:Fallback>
    </mc:AlternateContent>
    <mc:AlternateContent xmlns:mc="http://schemas.openxmlformats.org/markup-compatibility/2006">
      <mc:Choice Requires="x14">
        <control shapeId="3096" r:id="rId25" name="ComboBox6">
          <controlPr defaultSize="0" autoLine="0" linkedCell="E30" listFillRange="AA11:AA93" r:id="rId22">
            <anchor moveWithCells="1" sizeWithCells="1">
              <from>
                <xdr:col>4</xdr:col>
                <xdr:colOff>0</xdr:colOff>
                <xdr:row>28</xdr:row>
                <xdr:rowOff>304800</xdr:rowOff>
              </from>
              <to>
                <xdr:col>5</xdr:col>
                <xdr:colOff>9525</xdr:colOff>
                <xdr:row>29</xdr:row>
                <xdr:rowOff>304800</xdr:rowOff>
              </to>
            </anchor>
          </controlPr>
        </control>
      </mc:Choice>
      <mc:Fallback>
        <control shapeId="3096" r:id="rId25" name="ComboBox6"/>
      </mc:Fallback>
    </mc:AlternateContent>
    <mc:AlternateContent xmlns:mc="http://schemas.openxmlformats.org/markup-compatibility/2006">
      <mc:Choice Requires="x14">
        <control shapeId="3097" r:id="rId26" name="ComboBox7">
          <controlPr defaultSize="0" autoLine="0" linkedCell="E31" listFillRange="AA11:AA93" r:id="rId22">
            <anchor moveWithCells="1" sizeWithCells="1">
              <from>
                <xdr:col>4</xdr:col>
                <xdr:colOff>0</xdr:colOff>
                <xdr:row>29</xdr:row>
                <xdr:rowOff>304800</xdr:rowOff>
              </from>
              <to>
                <xdr:col>5</xdr:col>
                <xdr:colOff>9525</xdr:colOff>
                <xdr:row>30</xdr:row>
                <xdr:rowOff>304800</xdr:rowOff>
              </to>
            </anchor>
          </controlPr>
        </control>
      </mc:Choice>
      <mc:Fallback>
        <control shapeId="3097" r:id="rId26" name="ComboBox7"/>
      </mc:Fallback>
    </mc:AlternateContent>
    <mc:AlternateContent xmlns:mc="http://schemas.openxmlformats.org/markup-compatibility/2006">
      <mc:Choice Requires="x14">
        <control shapeId="3098" r:id="rId27" name="ComboBox8">
          <controlPr defaultSize="0" autoLine="0" linkedCell="E32" listFillRange="AA11:AA93" r:id="rId22">
            <anchor moveWithCells="1" sizeWithCells="1">
              <from>
                <xdr:col>4</xdr:col>
                <xdr:colOff>0</xdr:colOff>
                <xdr:row>30</xdr:row>
                <xdr:rowOff>304800</xdr:rowOff>
              </from>
              <to>
                <xdr:col>5</xdr:col>
                <xdr:colOff>9525</xdr:colOff>
                <xdr:row>31</xdr:row>
                <xdr:rowOff>304800</xdr:rowOff>
              </to>
            </anchor>
          </controlPr>
        </control>
      </mc:Choice>
      <mc:Fallback>
        <control shapeId="3098" r:id="rId27" name="ComboBox8"/>
      </mc:Fallback>
    </mc:AlternateContent>
    <mc:AlternateContent xmlns:mc="http://schemas.openxmlformats.org/markup-compatibility/2006">
      <mc:Choice Requires="x14">
        <control shapeId="3099" r:id="rId28" name="ComboBox9">
          <controlPr defaultSize="0" autoLine="0" linkedCell="E33" listFillRange="AA11:AA93" r:id="rId22">
            <anchor moveWithCells="1" sizeWithCells="1">
              <from>
                <xdr:col>4</xdr:col>
                <xdr:colOff>0</xdr:colOff>
                <xdr:row>31</xdr:row>
                <xdr:rowOff>304800</xdr:rowOff>
              </from>
              <to>
                <xdr:col>5</xdr:col>
                <xdr:colOff>9525</xdr:colOff>
                <xdr:row>32</xdr:row>
                <xdr:rowOff>304800</xdr:rowOff>
              </to>
            </anchor>
          </controlPr>
        </control>
      </mc:Choice>
      <mc:Fallback>
        <control shapeId="3099" r:id="rId28" name="ComboBox9"/>
      </mc:Fallback>
    </mc:AlternateContent>
    <mc:AlternateContent xmlns:mc="http://schemas.openxmlformats.org/markup-compatibility/2006">
      <mc:Choice Requires="x14">
        <control shapeId="3100" r:id="rId29" name="ComboBox10">
          <controlPr defaultSize="0" autoLine="0" linkedCell="E34" listFillRange="AA11:AA93" r:id="rId22">
            <anchor moveWithCells="1" sizeWithCells="1">
              <from>
                <xdr:col>4</xdr:col>
                <xdr:colOff>0</xdr:colOff>
                <xdr:row>33</xdr:row>
                <xdr:rowOff>0</xdr:rowOff>
              </from>
              <to>
                <xdr:col>5</xdr:col>
                <xdr:colOff>9525</xdr:colOff>
                <xdr:row>34</xdr:row>
                <xdr:rowOff>0</xdr:rowOff>
              </to>
            </anchor>
          </controlPr>
        </control>
      </mc:Choice>
      <mc:Fallback>
        <control shapeId="3100" r:id="rId29" name="ComboBox10"/>
      </mc:Fallback>
    </mc:AlternateContent>
    <mc:AlternateContent xmlns:mc="http://schemas.openxmlformats.org/markup-compatibility/2006">
      <mc:Choice Requires="x14">
        <control shapeId="3101" r:id="rId30" name="ComboBox11">
          <controlPr defaultSize="0" autoLine="0" linkedCell="E42" listFillRange="AA11:AA93" r:id="rId31">
            <anchor moveWithCells="1" sizeWithCells="1">
              <from>
                <xdr:col>3</xdr:col>
                <xdr:colOff>381000</xdr:colOff>
                <xdr:row>37</xdr:row>
                <xdr:rowOff>0</xdr:rowOff>
              </from>
              <to>
                <xdr:col>5</xdr:col>
                <xdr:colOff>0</xdr:colOff>
                <xdr:row>37</xdr:row>
                <xdr:rowOff>0</xdr:rowOff>
              </to>
            </anchor>
          </controlPr>
        </control>
      </mc:Choice>
      <mc:Fallback>
        <control shapeId="3101" r:id="rId30" name="ComboBox11"/>
      </mc:Fallback>
    </mc:AlternateContent>
    <mc:AlternateContent xmlns:mc="http://schemas.openxmlformats.org/markup-compatibility/2006">
      <mc:Choice Requires="x14">
        <control shapeId="3102" r:id="rId32" name="ComboBox12">
          <controlPr defaultSize="0" autoLine="0" linkedCell="E43"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2" r:id="rId32" name="ComboBox12"/>
      </mc:Fallback>
    </mc:AlternateContent>
    <mc:AlternateContent xmlns:mc="http://schemas.openxmlformats.org/markup-compatibility/2006">
      <mc:Choice Requires="x14">
        <control shapeId="3103" r:id="rId33" name="ComboBox13">
          <controlPr defaultSize="0" autoLine="0" linkedCell="E44"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3" r:id="rId33" name="ComboBox13"/>
      </mc:Fallback>
    </mc:AlternateContent>
    <mc:AlternateContent xmlns:mc="http://schemas.openxmlformats.org/markup-compatibility/2006">
      <mc:Choice Requires="x14">
        <control shapeId="3104" r:id="rId34" name="ComboBox14">
          <controlPr defaultSize="0" autoLine="0" linkedCell="E45"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4" r:id="rId34" name="ComboBox14"/>
      </mc:Fallback>
    </mc:AlternateContent>
    <mc:AlternateContent xmlns:mc="http://schemas.openxmlformats.org/markup-compatibility/2006">
      <mc:Choice Requires="x14">
        <control shapeId="3105" r:id="rId35" name="ComboBox15">
          <controlPr defaultSize="0" autoLine="0" linkedCell="E46"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5" r:id="rId35" name="ComboBox15"/>
      </mc:Fallback>
    </mc:AlternateContent>
    <mc:AlternateContent xmlns:mc="http://schemas.openxmlformats.org/markup-compatibility/2006">
      <mc:Choice Requires="x14">
        <control shapeId="3106" r:id="rId36" name="ComboBox16">
          <controlPr defaultSize="0" autoLine="0" linkedCell="E47"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6" r:id="rId36" name="ComboBox16"/>
      </mc:Fallback>
    </mc:AlternateContent>
    <mc:AlternateContent xmlns:mc="http://schemas.openxmlformats.org/markup-compatibility/2006">
      <mc:Choice Requires="x14">
        <control shapeId="3107" r:id="rId37" name="ComboBox17">
          <controlPr defaultSize="0" autoLine="0" linkedCell="E48"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7" r:id="rId37" name="ComboBox17"/>
      </mc:Fallback>
    </mc:AlternateContent>
    <mc:AlternateContent xmlns:mc="http://schemas.openxmlformats.org/markup-compatibility/2006">
      <mc:Choice Requires="x14">
        <control shapeId="3108" r:id="rId38" name="ComboBox18">
          <controlPr defaultSize="0" autoLine="0" linkedCell="E49"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8" r:id="rId38" name="ComboBox18"/>
      </mc:Fallback>
    </mc:AlternateContent>
    <mc:AlternateContent xmlns:mc="http://schemas.openxmlformats.org/markup-compatibility/2006">
      <mc:Choice Requires="x14">
        <control shapeId="3109" r:id="rId39" name="ComboBox19">
          <controlPr defaultSize="0" autoLine="0" linkedCell="E50"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09" r:id="rId39" name="ComboBox19"/>
      </mc:Fallback>
    </mc:AlternateContent>
    <mc:AlternateContent xmlns:mc="http://schemas.openxmlformats.org/markup-compatibility/2006">
      <mc:Choice Requires="x14">
        <control shapeId="3110" r:id="rId40" name="ComboBox20">
          <controlPr defaultSize="0" autoLine="0" linkedCell="E51" listFillRange="AA11:AA93" r:id="rId31">
            <anchor moveWithCells="1" sizeWithCells="1">
              <from>
                <xdr:col>4</xdr:col>
                <xdr:colOff>0</xdr:colOff>
                <xdr:row>37</xdr:row>
                <xdr:rowOff>0</xdr:rowOff>
              </from>
              <to>
                <xdr:col>5</xdr:col>
                <xdr:colOff>9525</xdr:colOff>
                <xdr:row>37</xdr:row>
                <xdr:rowOff>0</xdr:rowOff>
              </to>
            </anchor>
          </controlPr>
        </control>
      </mc:Choice>
      <mc:Fallback>
        <control shapeId="3110" r:id="rId40" name="ComboBox20"/>
      </mc:Fallback>
    </mc:AlternateContent>
    <mc:AlternateContent xmlns:mc="http://schemas.openxmlformats.org/markup-compatibility/2006">
      <mc:Choice Requires="x14">
        <control shapeId="3073" r:id="rId41" name="Button 1">
          <controlPr defaultSize="0" print="0" autoFill="0" autoPict="0" macro="[0]!BorrarC">
            <anchor moveWithCells="1" sizeWithCells="1">
              <from>
                <xdr:col>23</xdr:col>
                <xdr:colOff>361950</xdr:colOff>
                <xdr:row>10</xdr:row>
                <xdr:rowOff>361950</xdr:rowOff>
              </from>
              <to>
                <xdr:col>25</xdr:col>
                <xdr:colOff>190500</xdr:colOff>
                <xdr:row>11</xdr:row>
                <xdr:rowOff>247650</xdr:rowOff>
              </to>
            </anchor>
          </controlPr>
        </control>
      </mc:Choice>
    </mc:AlternateContent>
    <mc:AlternateContent xmlns:mc="http://schemas.openxmlformats.org/markup-compatibility/2006">
      <mc:Choice Requires="x14">
        <control shapeId="3074" r:id="rId42" name="Button 2">
          <controlPr defaultSize="0" print="0" autoFill="0" autoPict="0" macro="[0]!PantallaNormal">
            <anchor moveWithCells="1" sizeWithCells="1">
              <from>
                <xdr:col>23</xdr:col>
                <xdr:colOff>361950</xdr:colOff>
                <xdr:row>14</xdr:row>
                <xdr:rowOff>200025</xdr:rowOff>
              </from>
              <to>
                <xdr:col>25</xdr:col>
                <xdr:colOff>190500</xdr:colOff>
                <xdr:row>16</xdr:row>
                <xdr:rowOff>209550</xdr:rowOff>
              </to>
            </anchor>
          </controlPr>
        </control>
      </mc:Choice>
    </mc:AlternateContent>
    <mc:AlternateContent xmlns:mc="http://schemas.openxmlformats.org/markup-compatibility/2006">
      <mc:Choice Requires="x14">
        <control shapeId="3075" r:id="rId43" name="Button 3">
          <controlPr defaultSize="0" print="0" autoFill="0" autoPict="0" macro="[0]!PantallaCompleta.PantallaCompleta">
            <anchor moveWithCells="1" sizeWithCells="1">
              <from>
                <xdr:col>23</xdr:col>
                <xdr:colOff>361950</xdr:colOff>
                <xdr:row>12</xdr:row>
                <xdr:rowOff>123825</xdr:rowOff>
              </from>
              <to>
                <xdr:col>25</xdr:col>
                <xdr:colOff>190500</xdr:colOff>
                <xdr:row>14</xdr:row>
                <xdr:rowOff>66675</xdr:rowOff>
              </to>
            </anchor>
          </controlPr>
        </control>
      </mc:Choice>
    </mc:AlternateContent>
    <mc:AlternateContent xmlns:mc="http://schemas.openxmlformats.org/markup-compatibility/2006">
      <mc:Choice Requires="x14">
        <control shapeId="3087" r:id="rId44" name="Button 15">
          <controlPr defaultSize="0" autoFill="0" autoPict="0" macro="[0]!ocultarmostrarB">
            <anchor moveWithCells="1" sizeWithCells="1">
              <from>
                <xdr:col>19</xdr:col>
                <xdr:colOff>161925</xdr:colOff>
                <xdr:row>10</xdr:row>
                <xdr:rowOff>95250</xdr:rowOff>
              </from>
              <to>
                <xdr:col>20</xdr:col>
                <xdr:colOff>314325</xdr:colOff>
                <xdr:row>10</xdr:row>
                <xdr:rowOff>561975</xdr:rowOff>
              </to>
            </anchor>
          </controlPr>
        </control>
      </mc:Choice>
    </mc:AlternateContent>
    <mc:AlternateContent xmlns:mc="http://schemas.openxmlformats.org/markup-compatibility/2006">
      <mc:Choice Requires="x14">
        <control shapeId="3114" r:id="rId45" name="Button 42">
          <controlPr defaultSize="0" autoFill="0" autoPict="0" macro="[0]!ocultarmostrarA">
            <anchor moveWithCells="1" sizeWithCells="1">
              <from>
                <xdr:col>19</xdr:col>
                <xdr:colOff>161925</xdr:colOff>
                <xdr:row>11</xdr:row>
                <xdr:rowOff>76200</xdr:rowOff>
              </from>
              <to>
                <xdr:col>20</xdr:col>
                <xdr:colOff>314325</xdr:colOff>
                <xdr:row>12</xdr:row>
                <xdr:rowOff>228600</xdr:rowOff>
              </to>
            </anchor>
          </controlPr>
        </control>
      </mc:Choice>
    </mc:AlternateContent>
    <mc:AlternateContent xmlns:mc="http://schemas.openxmlformats.org/markup-compatibility/2006">
      <mc:Choice Requires="x14">
        <control shapeId="3125" r:id="rId46" name="Button 53">
          <controlPr defaultSize="0" print="0" autoFill="0" autoPict="0" macro="[0]!Hide_Columns_Toggle">
            <anchor moveWithCells="1" sizeWithCells="1">
              <from>
                <xdr:col>23</xdr:col>
                <xdr:colOff>152400</xdr:colOff>
                <xdr:row>8</xdr:row>
                <xdr:rowOff>180975</xdr:rowOff>
              </from>
              <to>
                <xdr:col>25</xdr:col>
                <xdr:colOff>342900</xdr:colOff>
                <xdr:row>10</xdr:row>
                <xdr:rowOff>161925</xdr:rowOff>
              </to>
            </anchor>
          </controlPr>
        </control>
      </mc:Choice>
    </mc:AlternateContent>
  </controls>
  <extLst>
    <ext xmlns:x14="http://schemas.microsoft.com/office/spreadsheetml/2009/9/main" uri="{CCE6A557-97BC-4b89-ADB6-D9C93CAAB3DF}">
      <x14:dataValidations xmlns:xm="http://schemas.microsoft.com/office/excel/2006/main" count="3">
        <x14:dataValidation type="whole" operator="equal" allowBlank="1" showInputMessage="1" showErrorMessage="1" error="El año de plantación ha de ser uno de los indicados en &quot;Datos generales del proyecto&quot;." xr:uid="{00000000-0002-0000-0200-00000C000000}">
          <x14:formula1>
            <xm:f>'2. Datos generales proyecto'!L35</xm:f>
          </x14:formula1>
          <xm:sqref>F42:F51</xm:sqref>
        </x14:dataValidation>
        <x14:dataValidation type="whole" operator="equal" allowBlank="1" showInputMessage="1" showErrorMessage="1" error="El año de plantación ha de ser uno de los indicados en &quot;Datos generales del proyecto&quot;." xr:uid="{00000000-0002-0000-0200-00000D000000}">
          <x14:formula1>
            <xm:f>'2. Datos generales proyecto'!L30</xm:f>
          </x14:formula1>
          <xm:sqref>F52</xm:sqref>
        </x14:dataValidation>
        <x14:dataValidation type="whole" operator="equal" allowBlank="1" showInputMessage="1" showErrorMessage="1" error="El año de plantación ha de ser uno de los indicados en &quot;Datos generales del proyecto&quot;." xr:uid="{00000000-0002-0000-0200-00000E000000}">
          <x14:formula1>
            <xm:f>'2. Datos generales proyecto'!L20</xm:f>
          </x14:formula1>
          <xm:sqref>F25:F35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4">
    <tabColor rgb="FF339966"/>
    <pageSetUpPr fitToPage="1"/>
  </sheetPr>
  <dimension ref="A1:BS780"/>
  <sheetViews>
    <sheetView showGridLines="0" showRowColHeaders="0" topLeftCell="A43" zoomScale="75" zoomScaleNormal="75" workbookViewId="0">
      <selection activeCell="G20" sqref="G20"/>
    </sheetView>
  </sheetViews>
  <sheetFormatPr baseColWidth="10" defaultColWidth="0" defaultRowHeight="18" zeroHeight="1"/>
  <cols>
    <col min="1" max="1" width="35.7109375" style="546" customWidth="1"/>
    <col min="2" max="2" width="7.7109375" style="489" customWidth="1"/>
    <col min="3" max="3" width="7.7109375" style="310" customWidth="1"/>
    <col min="4" max="4" width="42.7109375" style="490" customWidth="1"/>
    <col min="5" max="5" width="34" style="490" customWidth="1"/>
    <col min="6" max="6" width="16.7109375" style="490" customWidth="1"/>
    <col min="7" max="7" width="26.140625" style="490" customWidth="1"/>
    <col min="8" max="8" width="20.7109375" style="490" customWidth="1"/>
    <col min="9" max="9" width="25.7109375" style="490" customWidth="1"/>
    <col min="10" max="11" width="20.7109375" style="490" customWidth="1"/>
    <col min="12" max="12" width="21.42578125" style="490" customWidth="1"/>
    <col min="13" max="13" width="15.7109375" style="490" customWidth="1"/>
    <col min="14" max="14" width="7.7109375" style="490" customWidth="1"/>
    <col min="15" max="16" width="7.7109375" style="310" customWidth="1"/>
    <col min="17" max="17" width="7.7109375" style="490" customWidth="1"/>
    <col min="18" max="18" width="11.42578125" style="283" customWidth="1"/>
    <col min="19" max="19" width="5.42578125" style="283" customWidth="1"/>
    <col min="20" max="20" width="18.85546875" style="283" hidden="1" customWidth="1"/>
    <col min="21" max="21" width="18.5703125" style="288" hidden="1" customWidth="1"/>
    <col min="22" max="71" width="18.85546875" style="288" hidden="1" customWidth="1"/>
    <col min="72" max="16384" width="11.42578125" style="288" hidden="1"/>
  </cols>
  <sheetData>
    <row r="1" spans="1:71" ht="18.75" thickBot="1">
      <c r="A1" s="537" t="s">
        <v>677</v>
      </c>
      <c r="B1" s="280"/>
      <c r="C1" s="281"/>
      <c r="D1" s="281"/>
      <c r="E1" s="281"/>
      <c r="F1" s="281"/>
      <c r="G1" s="281"/>
      <c r="H1" s="281"/>
      <c r="I1" s="281"/>
      <c r="J1" s="281"/>
      <c r="K1" s="281"/>
      <c r="L1" s="281"/>
      <c r="M1" s="281"/>
      <c r="N1" s="281"/>
      <c r="O1" s="476"/>
      <c r="P1" s="476"/>
      <c r="Q1" s="476"/>
      <c r="R1" s="499"/>
      <c r="S1" s="476"/>
      <c r="T1" s="476"/>
    </row>
    <row r="2" spans="1:71" ht="18.75" thickBot="1">
      <c r="A2" s="789" t="s">
        <v>678</v>
      </c>
      <c r="B2" s="229"/>
      <c r="C2" s="305"/>
      <c r="D2" s="234"/>
      <c r="E2" s="234"/>
      <c r="F2" s="234"/>
      <c r="G2" s="234"/>
      <c r="H2" s="234"/>
      <c r="I2" s="234"/>
      <c r="J2" s="234"/>
      <c r="K2" s="234"/>
      <c r="L2" s="234"/>
      <c r="M2" s="234"/>
      <c r="N2" s="362"/>
      <c r="O2" s="575"/>
      <c r="P2" s="575"/>
      <c r="Q2" s="575"/>
      <c r="R2" s="416"/>
      <c r="S2" s="575"/>
      <c r="T2" s="575"/>
      <c r="U2" s="651"/>
      <c r="V2" s="651"/>
      <c r="W2" s="651"/>
      <c r="X2" s="651"/>
      <c r="Y2" s="651"/>
      <c r="Z2" s="651"/>
      <c r="AA2" s="651"/>
      <c r="AB2" s="651"/>
      <c r="AC2" s="651"/>
      <c r="AD2" s="651"/>
      <c r="AE2" s="651"/>
      <c r="AF2" s="651"/>
      <c r="AG2" s="651"/>
      <c r="AH2" s="651"/>
      <c r="AI2" s="651"/>
      <c r="AJ2" s="651"/>
      <c r="AK2" s="651"/>
      <c r="AL2" s="651"/>
      <c r="AM2" s="651"/>
      <c r="AN2" s="651"/>
      <c r="AO2" s="651"/>
      <c r="AP2" s="651"/>
      <c r="AQ2" s="651"/>
      <c r="AR2" s="651"/>
      <c r="AS2" s="651"/>
      <c r="AT2" s="651"/>
      <c r="AU2" s="651"/>
      <c r="AV2" s="651"/>
      <c r="AW2" s="651"/>
      <c r="AX2" s="651"/>
      <c r="AY2" s="651"/>
      <c r="AZ2" s="651"/>
      <c r="BA2" s="651"/>
      <c r="BB2" s="651"/>
      <c r="BC2" s="651"/>
      <c r="BD2" s="651"/>
      <c r="BE2" s="651"/>
      <c r="BF2" s="651"/>
      <c r="BG2" s="651"/>
      <c r="BH2" s="651"/>
      <c r="BI2" s="651"/>
      <c r="BJ2" s="651"/>
      <c r="BK2" s="651"/>
      <c r="BL2" s="651"/>
      <c r="BM2" s="651"/>
      <c r="BN2" s="651"/>
      <c r="BO2" s="651"/>
      <c r="BP2" s="651"/>
      <c r="BQ2" s="651"/>
      <c r="BR2" s="651"/>
      <c r="BS2" s="651"/>
    </row>
    <row r="3" spans="1:71" ht="23.1" customHeight="1">
      <c r="A3" s="788" t="s">
        <v>679</v>
      </c>
      <c r="B3" s="229"/>
      <c r="C3" s="305"/>
      <c r="D3" s="984" t="s">
        <v>873</v>
      </c>
      <c r="E3" s="985"/>
      <c r="F3" s="985"/>
      <c r="G3" s="985"/>
      <c r="H3" s="985"/>
      <c r="I3" s="985"/>
      <c r="J3" s="985"/>
      <c r="K3" s="985"/>
      <c r="L3" s="985"/>
      <c r="M3" s="986"/>
      <c r="N3" s="286"/>
      <c r="O3" s="297"/>
      <c r="P3" s="297"/>
      <c r="Q3" s="297"/>
      <c r="R3" s="506"/>
      <c r="S3" s="575"/>
      <c r="T3" s="575"/>
      <c r="U3" s="651"/>
      <c r="V3" s="651"/>
      <c r="W3" s="651"/>
      <c r="X3" s="651"/>
      <c r="Y3" s="651"/>
      <c r="Z3" s="651"/>
      <c r="AA3" s="651"/>
      <c r="AB3" s="651"/>
      <c r="AC3" s="651"/>
      <c r="AD3" s="651"/>
      <c r="AE3" s="651"/>
      <c r="AF3" s="651"/>
      <c r="AG3" s="651"/>
      <c r="AH3" s="651"/>
      <c r="AI3" s="651"/>
      <c r="AJ3" s="651"/>
      <c r="AK3" s="651"/>
      <c r="AL3" s="651"/>
      <c r="AM3" s="651"/>
      <c r="AN3" s="651"/>
      <c r="AO3" s="651"/>
      <c r="AP3" s="651"/>
      <c r="AQ3" s="651"/>
      <c r="AR3" s="651"/>
      <c r="AS3" s="651"/>
      <c r="AT3" s="651"/>
      <c r="AU3" s="651"/>
      <c r="AV3" s="651"/>
      <c r="AW3" s="651"/>
      <c r="AX3" s="651"/>
      <c r="AY3" s="651"/>
      <c r="AZ3" s="651"/>
      <c r="BA3" s="651"/>
      <c r="BB3" s="651"/>
      <c r="BC3" s="651"/>
      <c r="BD3" s="651"/>
      <c r="BE3" s="651"/>
      <c r="BF3" s="651"/>
      <c r="BG3" s="651"/>
      <c r="BH3" s="651"/>
      <c r="BI3" s="651"/>
      <c r="BJ3" s="651"/>
      <c r="BK3" s="651"/>
      <c r="BL3" s="651"/>
      <c r="BM3" s="651"/>
      <c r="BN3" s="651"/>
      <c r="BO3" s="651"/>
      <c r="BP3" s="651"/>
      <c r="BQ3" s="651"/>
      <c r="BR3" s="651"/>
      <c r="BS3" s="651"/>
    </row>
    <row r="4" spans="1:71" ht="23.1" customHeight="1" thickBot="1">
      <c r="A4" s="775" t="s">
        <v>687</v>
      </c>
      <c r="B4" s="229"/>
      <c r="C4" s="305"/>
      <c r="D4" s="987"/>
      <c r="E4" s="988"/>
      <c r="F4" s="988"/>
      <c r="G4" s="988"/>
      <c r="H4" s="988"/>
      <c r="I4" s="988"/>
      <c r="J4" s="988"/>
      <c r="K4" s="988"/>
      <c r="L4" s="988"/>
      <c r="M4" s="989"/>
      <c r="N4" s="286"/>
      <c r="O4" s="297"/>
      <c r="P4" s="297"/>
      <c r="Q4" s="297"/>
      <c r="R4" s="506"/>
      <c r="S4" s="575"/>
      <c r="T4" s="575"/>
      <c r="U4" s="651"/>
      <c r="V4" s="651"/>
      <c r="W4" s="651"/>
      <c r="X4" s="651"/>
      <c r="Y4" s="651"/>
      <c r="Z4" s="651"/>
      <c r="AA4" s="651"/>
      <c r="AB4" s="651"/>
      <c r="AC4" s="651"/>
      <c r="AD4" s="651"/>
      <c r="AE4" s="651"/>
      <c r="AF4" s="651"/>
      <c r="AG4" s="651"/>
      <c r="AH4" s="651"/>
      <c r="AI4" s="651"/>
      <c r="AJ4" s="651"/>
      <c r="AK4" s="651"/>
      <c r="AL4" s="651"/>
      <c r="AM4" s="651"/>
      <c r="AN4" s="651"/>
      <c r="AO4" s="651"/>
      <c r="AP4" s="651"/>
      <c r="AQ4" s="651"/>
      <c r="AR4" s="651"/>
      <c r="AS4" s="651"/>
      <c r="AT4" s="651"/>
      <c r="AU4" s="651"/>
      <c r="AV4" s="651"/>
      <c r="AW4" s="651"/>
      <c r="AX4" s="651"/>
      <c r="AY4" s="651"/>
      <c r="AZ4" s="651"/>
      <c r="BA4" s="651"/>
      <c r="BB4" s="651"/>
      <c r="BC4" s="651"/>
      <c r="BD4" s="651"/>
      <c r="BE4" s="651"/>
      <c r="BF4" s="651"/>
      <c r="BG4" s="651"/>
      <c r="BH4" s="651"/>
      <c r="BI4" s="651"/>
      <c r="BJ4" s="651"/>
      <c r="BK4" s="651"/>
      <c r="BL4" s="651"/>
      <c r="BM4" s="651"/>
      <c r="BN4" s="651"/>
      <c r="BO4" s="651"/>
      <c r="BP4" s="651"/>
      <c r="BQ4" s="651"/>
      <c r="BR4" s="651"/>
      <c r="BS4" s="651"/>
    </row>
    <row r="5" spans="1:71" ht="18.75" thickBot="1">
      <c r="A5" s="775" t="s">
        <v>688</v>
      </c>
      <c r="B5" s="229"/>
      <c r="C5" s="305"/>
      <c r="D5" s="234"/>
      <c r="E5" s="234"/>
      <c r="F5" s="234"/>
      <c r="G5" s="234"/>
      <c r="H5" s="234"/>
      <c r="I5" s="234"/>
      <c r="J5" s="234"/>
      <c r="K5" s="234"/>
      <c r="L5" s="234"/>
      <c r="M5" s="234"/>
      <c r="N5" s="284"/>
      <c r="O5" s="575"/>
      <c r="P5" s="575"/>
      <c r="Q5" s="575"/>
      <c r="R5" s="416"/>
      <c r="S5" s="575"/>
      <c r="T5" s="575"/>
      <c r="U5" s="651"/>
      <c r="V5" s="651"/>
      <c r="W5" s="651"/>
      <c r="X5" s="651"/>
      <c r="Y5" s="651"/>
      <c r="Z5" s="651"/>
      <c r="AA5" s="651"/>
      <c r="AB5" s="651"/>
      <c r="AC5" s="651"/>
      <c r="AD5" s="651"/>
      <c r="AE5" s="651"/>
      <c r="AF5" s="651"/>
      <c r="AG5" s="651"/>
      <c r="AH5" s="651"/>
      <c r="AI5" s="651"/>
      <c r="AJ5" s="651"/>
      <c r="AK5" s="651"/>
      <c r="AL5" s="651"/>
      <c r="AM5" s="651"/>
      <c r="AN5" s="651"/>
      <c r="AO5" s="651"/>
      <c r="AP5" s="651"/>
      <c r="AQ5" s="651"/>
      <c r="AR5" s="651"/>
      <c r="AS5" s="651"/>
      <c r="AT5" s="651"/>
      <c r="AU5" s="651"/>
      <c r="AV5" s="651"/>
      <c r="AW5" s="651"/>
      <c r="AX5" s="651"/>
      <c r="AY5" s="651"/>
      <c r="AZ5" s="651"/>
      <c r="BA5" s="651"/>
      <c r="BB5" s="651"/>
      <c r="BC5" s="651"/>
      <c r="BD5" s="651"/>
      <c r="BE5" s="651"/>
      <c r="BF5" s="651"/>
      <c r="BG5" s="651"/>
      <c r="BH5" s="651"/>
      <c r="BI5" s="651"/>
      <c r="BJ5" s="651"/>
      <c r="BK5" s="651"/>
      <c r="BL5" s="651"/>
      <c r="BM5" s="651"/>
      <c r="BN5" s="651"/>
      <c r="BO5" s="651"/>
      <c r="BP5" s="651"/>
      <c r="BQ5" s="651"/>
      <c r="BR5" s="651"/>
      <c r="BS5" s="651"/>
    </row>
    <row r="6" spans="1:71" ht="20.100000000000001" customHeight="1" thickBot="1">
      <c r="A6" s="775" t="s">
        <v>738</v>
      </c>
      <c r="B6" s="229"/>
      <c r="C6" s="305"/>
      <c r="D6" s="358"/>
      <c r="E6" s="359"/>
      <c r="F6" s="360"/>
      <c r="G6" s="361"/>
      <c r="H6" s="359"/>
      <c r="I6" s="428" t="s">
        <v>686</v>
      </c>
      <c r="J6" s="360"/>
      <c r="K6" s="361"/>
      <c r="L6" s="359"/>
      <c r="M6" s="362"/>
      <c r="N6" s="284"/>
      <c r="O6" s="297"/>
      <c r="P6" s="297"/>
      <c r="Q6" s="297"/>
      <c r="R6" s="506"/>
      <c r="S6" s="297"/>
      <c r="T6" s="297"/>
      <c r="U6" s="433"/>
      <c r="V6" s="433"/>
      <c r="W6" s="433"/>
      <c r="X6" s="433"/>
      <c r="Y6" s="433"/>
      <c r="Z6" s="433"/>
      <c r="AA6" s="433"/>
      <c r="AB6" s="433"/>
      <c r="AC6" s="433"/>
      <c r="AD6" s="433"/>
      <c r="AE6" s="433"/>
      <c r="AF6" s="433"/>
      <c r="AG6" s="433"/>
      <c r="AH6" s="433"/>
      <c r="AI6" s="433"/>
      <c r="AJ6" s="433"/>
      <c r="AK6" s="433"/>
      <c r="AL6" s="433"/>
      <c r="AM6" s="433"/>
      <c r="AN6" s="433"/>
      <c r="AO6" s="433"/>
      <c r="AP6" s="433"/>
      <c r="AQ6" s="433"/>
      <c r="AR6" s="433"/>
      <c r="AS6" s="433"/>
      <c r="AT6" s="433"/>
      <c r="AU6" s="433"/>
      <c r="AV6" s="433"/>
      <c r="AW6" s="433"/>
      <c r="AX6" s="433"/>
      <c r="AY6" s="433"/>
      <c r="AZ6" s="433"/>
      <c r="BA6" s="433"/>
      <c r="BB6" s="433"/>
      <c r="BC6" s="433"/>
      <c r="BD6" s="433"/>
      <c r="BE6" s="433"/>
      <c r="BF6" s="433"/>
      <c r="BG6" s="433"/>
      <c r="BH6" s="433"/>
      <c r="BI6" s="433"/>
      <c r="BJ6" s="433"/>
      <c r="BK6" s="433"/>
      <c r="BL6" s="433"/>
      <c r="BM6" s="433"/>
      <c r="BN6" s="433"/>
      <c r="BO6" s="433"/>
      <c r="BP6" s="433"/>
      <c r="BQ6" s="433"/>
      <c r="BR6" s="433"/>
      <c r="BS6" s="433"/>
    </row>
    <row r="7" spans="1:71" ht="21.75" customHeight="1" thickBot="1">
      <c r="A7" s="775" t="s">
        <v>872</v>
      </c>
      <c r="B7" s="229"/>
      <c r="C7" s="305"/>
      <c r="D7" s="363"/>
      <c r="E7" s="234"/>
      <c r="F7" s="999" t="s">
        <v>520</v>
      </c>
      <c r="G7" s="1000"/>
      <c r="H7" s="1001"/>
      <c r="I7" s="429" t="e">
        <f>VLOOKUP(F13,NEIKER!B4:D18,3,0)</f>
        <v>#N/A</v>
      </c>
      <c r="J7" s="999" t="s">
        <v>521</v>
      </c>
      <c r="K7" s="1000"/>
      <c r="L7" s="1001"/>
      <c r="M7" s="284"/>
      <c r="N7" s="284"/>
      <c r="O7" s="297"/>
      <c r="P7" s="297"/>
      <c r="Q7" s="297"/>
      <c r="R7" s="506"/>
      <c r="S7" s="297"/>
      <c r="T7" s="297"/>
      <c r="U7" s="433"/>
      <c r="V7" s="433"/>
      <c r="W7" s="433"/>
      <c r="X7" s="433"/>
      <c r="Y7" s="433"/>
      <c r="Z7" s="433"/>
      <c r="AA7" s="433"/>
      <c r="AB7" s="433"/>
      <c r="AC7" s="433"/>
      <c r="AD7" s="433"/>
      <c r="AE7" s="433"/>
      <c r="AF7" s="433"/>
      <c r="AG7" s="433"/>
      <c r="AH7" s="433"/>
      <c r="AI7" s="433"/>
      <c r="AJ7" s="433"/>
      <c r="AK7" s="433"/>
      <c r="AL7" s="433"/>
      <c r="AM7" s="433"/>
      <c r="AN7" s="433"/>
      <c r="AO7" s="433"/>
      <c r="AP7" s="433"/>
      <c r="AQ7" s="433"/>
      <c r="AR7" s="433"/>
      <c r="AS7" s="433"/>
      <c r="AT7" s="433"/>
      <c r="AU7" s="433"/>
      <c r="AV7" s="433"/>
      <c r="AW7" s="433"/>
      <c r="AX7" s="433"/>
      <c r="AY7" s="433"/>
      <c r="AZ7" s="433"/>
      <c r="BA7" s="433"/>
      <c r="BB7" s="433"/>
      <c r="BC7" s="433"/>
      <c r="BD7" s="433"/>
      <c r="BE7" s="433"/>
      <c r="BF7" s="433"/>
      <c r="BG7" s="433"/>
      <c r="BH7" s="433"/>
      <c r="BI7" s="433"/>
      <c r="BJ7" s="433"/>
      <c r="BK7" s="433"/>
      <c r="BL7" s="433"/>
      <c r="BM7" s="433"/>
      <c r="BN7" s="433"/>
      <c r="BO7" s="433"/>
      <c r="BP7" s="433"/>
      <c r="BQ7" s="433"/>
      <c r="BR7" s="433"/>
      <c r="BS7" s="433"/>
    </row>
    <row r="8" spans="1:71" ht="20.100000000000001" customHeight="1" thickBot="1">
      <c r="A8" s="775" t="s">
        <v>817</v>
      </c>
      <c r="B8" s="229"/>
      <c r="C8" s="305"/>
      <c r="D8" s="363"/>
      <c r="E8" s="234"/>
      <c r="F8" s="508"/>
      <c r="G8" s="507"/>
      <c r="H8" s="508"/>
      <c r="I8" s="520"/>
      <c r="J8" s="235"/>
      <c r="K8" s="289"/>
      <c r="L8" s="234"/>
      <c r="M8" s="290"/>
      <c r="N8" s="284"/>
      <c r="O8" s="297"/>
      <c r="P8" s="297"/>
      <c r="Q8" s="297"/>
      <c r="R8" s="506"/>
      <c r="S8" s="297"/>
      <c r="T8" s="297"/>
      <c r="U8" s="433"/>
      <c r="V8" s="433"/>
      <c r="W8" s="433"/>
      <c r="X8" s="433"/>
      <c r="Y8" s="433"/>
      <c r="Z8" s="433"/>
      <c r="AA8" s="433"/>
      <c r="AB8" s="433"/>
      <c r="AC8" s="433"/>
      <c r="AD8" s="433"/>
      <c r="AE8" s="433"/>
      <c r="AF8" s="433"/>
      <c r="AG8" s="433"/>
      <c r="AH8" s="433"/>
      <c r="AI8" s="433"/>
      <c r="AJ8" s="433"/>
      <c r="AK8" s="433"/>
      <c r="AL8" s="433"/>
      <c r="AM8" s="433"/>
      <c r="AN8" s="433"/>
      <c r="AO8" s="433"/>
      <c r="AP8" s="433"/>
      <c r="AQ8" s="433"/>
      <c r="AR8" s="433"/>
      <c r="AS8" s="433"/>
      <c r="AT8" s="433"/>
      <c r="AU8" s="433"/>
      <c r="AV8" s="433"/>
      <c r="AW8" s="433"/>
      <c r="AX8" s="433"/>
      <c r="AY8" s="433"/>
      <c r="AZ8" s="433"/>
      <c r="BA8" s="433"/>
      <c r="BB8" s="433"/>
      <c r="BC8" s="433"/>
      <c r="BD8" s="433"/>
      <c r="BE8" s="433"/>
      <c r="BF8" s="433"/>
      <c r="BG8" s="433"/>
      <c r="BH8" s="433"/>
      <c r="BI8" s="433"/>
      <c r="BJ8" s="433"/>
      <c r="BK8" s="433"/>
      <c r="BL8" s="433"/>
      <c r="BM8" s="433"/>
      <c r="BN8" s="433"/>
      <c r="BO8" s="433"/>
      <c r="BP8" s="433"/>
      <c r="BQ8" s="433"/>
      <c r="BR8" s="433"/>
      <c r="BS8" s="433"/>
    </row>
    <row r="9" spans="1:71" ht="20.100000000000001" customHeight="1" thickBot="1">
      <c r="A9" s="776" t="s">
        <v>751</v>
      </c>
      <c r="B9" s="229"/>
      <c r="C9" s="305"/>
      <c r="D9" s="364"/>
      <c r="E9" s="357" t="s">
        <v>175</v>
      </c>
      <c r="F9" s="990" t="str">
        <f>'2. Datos generales proyecto'!F16</f>
        <v>Terreno_Forestal</v>
      </c>
      <c r="G9" s="991"/>
      <c r="H9" s="992"/>
      <c r="I9" s="280">
        <f>IFERROR(VLOOKUP(F9,NEIKER!H16:I20,2,0),"")</f>
        <v>4</v>
      </c>
      <c r="J9" s="990" t="str">
        <f>'2. Datos generales proyecto'!J16</f>
        <v>Terreno_Forestal</v>
      </c>
      <c r="K9" s="991"/>
      <c r="L9" s="992"/>
      <c r="M9" s="521">
        <f>VLOOKUP(J9,NEIKER!H16:I20,2,0)</f>
        <v>4</v>
      </c>
      <c r="N9" s="521"/>
      <c r="O9" s="522" t="str">
        <f>IF(I9=4,"T_F",IF(I9=1,"C_A",IF(I9=2,"C_P",IF(I9=3,"P_P","M_M"))))</f>
        <v>T_F</v>
      </c>
      <c r="P9" s="522"/>
      <c r="Q9" s="522" t="str">
        <f>IF(M9=4,"T_F",IF(M9=1,"C_A",IF(M9=2,"C_P",IF(M9=3,"P_P","M_M"))))</f>
        <v>T_F</v>
      </c>
      <c r="R9" s="506"/>
      <c r="S9" s="297"/>
      <c r="T9" s="297"/>
      <c r="U9" s="433"/>
      <c r="V9" s="433"/>
      <c r="W9" s="433"/>
      <c r="X9" s="433"/>
      <c r="Y9" s="433"/>
      <c r="Z9" s="433"/>
      <c r="AA9" s="433"/>
      <c r="AB9" s="433"/>
      <c r="AC9" s="433"/>
      <c r="AD9" s="433"/>
      <c r="AE9" s="433"/>
      <c r="AF9" s="433"/>
      <c r="AG9" s="433"/>
      <c r="AH9" s="433"/>
      <c r="AI9" s="433"/>
      <c r="AJ9" s="433"/>
      <c r="AK9" s="433"/>
      <c r="AL9" s="433"/>
      <c r="AM9" s="433"/>
      <c r="AN9" s="433"/>
      <c r="AO9" s="433"/>
      <c r="AP9" s="433"/>
      <c r="AQ9" s="433"/>
      <c r="AR9" s="433"/>
      <c r="AS9" s="433"/>
      <c r="AT9" s="433"/>
      <c r="AU9" s="433"/>
      <c r="AV9" s="433"/>
      <c r="AW9" s="433"/>
      <c r="AX9" s="433"/>
      <c r="AY9" s="433"/>
      <c r="AZ9" s="433"/>
      <c r="BA9" s="433"/>
      <c r="BB9" s="433"/>
      <c r="BC9" s="433"/>
      <c r="BD9" s="433"/>
      <c r="BE9" s="433"/>
      <c r="BF9" s="433"/>
      <c r="BG9" s="433"/>
      <c r="BH9" s="433"/>
      <c r="BI9" s="433"/>
      <c r="BJ9" s="433"/>
      <c r="BK9" s="433"/>
      <c r="BL9" s="433"/>
      <c r="BM9" s="433"/>
      <c r="BN9" s="433"/>
      <c r="BO9" s="433"/>
      <c r="BP9" s="433"/>
      <c r="BQ9" s="433"/>
      <c r="BR9" s="433"/>
      <c r="BS9" s="433"/>
    </row>
    <row r="10" spans="1:71" ht="40.5" customHeight="1" thickBot="1">
      <c r="A10" s="776" t="s">
        <v>835</v>
      </c>
      <c r="B10" s="229"/>
      <c r="C10" s="305"/>
      <c r="D10" s="365"/>
      <c r="E10" s="357" t="s">
        <v>782</v>
      </c>
      <c r="F10" s="993" t="s">
        <v>35</v>
      </c>
      <c r="G10" s="994"/>
      <c r="H10" s="995"/>
      <c r="I10" s="501">
        <f>VLOOKUP(F10,NEIKER!C107:G182,5,0)</f>
        <v>2</v>
      </c>
      <c r="J10" s="993" t="s">
        <v>536</v>
      </c>
      <c r="K10" s="994"/>
      <c r="L10" s="995"/>
      <c r="M10" s="793">
        <f>VLOOKUP(J10,NEIKER!C107:G182,5,0)</f>
        <v>1</v>
      </c>
      <c r="N10" s="521"/>
      <c r="O10" s="576"/>
      <c r="P10" s="576"/>
      <c r="Q10" s="576"/>
      <c r="R10" s="506"/>
      <c r="S10" s="297"/>
      <c r="T10" s="297"/>
      <c r="U10" s="433"/>
      <c r="V10" s="433"/>
      <c r="W10" s="433"/>
      <c r="X10" s="433"/>
      <c r="Y10" s="433"/>
      <c r="Z10" s="433"/>
      <c r="AA10" s="433"/>
      <c r="AB10" s="433"/>
      <c r="AC10" s="433"/>
      <c r="AD10" s="433"/>
      <c r="AE10" s="433"/>
      <c r="AF10" s="433"/>
      <c r="AG10" s="433"/>
      <c r="AH10" s="433"/>
      <c r="AI10" s="433"/>
      <c r="AJ10" s="433"/>
      <c r="AK10" s="433"/>
      <c r="AL10" s="433"/>
      <c r="AM10" s="433"/>
      <c r="AN10" s="433"/>
      <c r="AO10" s="433"/>
      <c r="AP10" s="433"/>
      <c r="AQ10" s="433"/>
      <c r="AR10" s="433"/>
      <c r="AS10" s="433"/>
      <c r="AT10" s="433"/>
      <c r="AU10" s="433"/>
      <c r="AV10" s="433"/>
      <c r="AW10" s="433"/>
      <c r="AX10" s="433"/>
      <c r="AY10" s="433"/>
      <c r="AZ10" s="433"/>
      <c r="BA10" s="433"/>
      <c r="BB10" s="433"/>
      <c r="BC10" s="433"/>
      <c r="BD10" s="433"/>
      <c r="BE10" s="433"/>
      <c r="BF10" s="433"/>
      <c r="BG10" s="433"/>
      <c r="BH10" s="433"/>
      <c r="BI10" s="433"/>
      <c r="BJ10" s="433"/>
      <c r="BK10" s="433"/>
      <c r="BL10" s="433"/>
      <c r="BM10" s="433"/>
      <c r="BN10" s="433"/>
      <c r="BO10" s="433"/>
      <c r="BP10" s="433"/>
      <c r="BQ10" s="433"/>
      <c r="BR10" s="433"/>
      <c r="BS10" s="433"/>
    </row>
    <row r="11" spans="1:71" ht="24.95" customHeight="1" thickBot="1">
      <c r="A11" s="538"/>
      <c r="B11" s="229"/>
      <c r="C11" s="305"/>
      <c r="D11" s="366"/>
      <c r="E11" s="357" t="s">
        <v>160</v>
      </c>
      <c r="F11" s="990" t="str">
        <f>'2. Datos generales proyecto'!E12</f>
        <v>Templada cálida, húmeda</v>
      </c>
      <c r="G11" s="991"/>
      <c r="H11" s="992"/>
      <c r="I11" s="280">
        <f>VLOOKUP(F11,NEIKER!K15:L16,2,0)</f>
        <v>2</v>
      </c>
      <c r="J11" s="990" t="str">
        <f>'2. Datos generales proyecto'!E12</f>
        <v>Templada cálida, húmeda</v>
      </c>
      <c r="K11" s="991"/>
      <c r="L11" s="992"/>
      <c r="M11" s="793">
        <f>VLOOKUP(J11,NEIKER!K15:L16,2,0)</f>
        <v>2</v>
      </c>
      <c r="N11" s="521"/>
      <c r="O11" s="576"/>
      <c r="P11" s="576"/>
      <c r="Q11" s="576"/>
      <c r="R11" s="506"/>
      <c r="S11" s="297"/>
      <c r="T11" s="297"/>
      <c r="U11" s="433"/>
      <c r="V11" s="433"/>
      <c r="W11" s="433"/>
      <c r="X11" s="433"/>
      <c r="Y11" s="433"/>
      <c r="Z11" s="433"/>
      <c r="AA11" s="433"/>
      <c r="AB11" s="433"/>
      <c r="AC11" s="433"/>
      <c r="AD11" s="433"/>
      <c r="AE11" s="433"/>
      <c r="AF11" s="433"/>
      <c r="AG11" s="433"/>
      <c r="AH11" s="433"/>
      <c r="AI11" s="433"/>
      <c r="AJ11" s="433"/>
      <c r="AK11" s="433"/>
      <c r="AL11" s="433"/>
      <c r="AM11" s="433"/>
      <c r="AN11" s="433"/>
      <c r="AO11" s="433"/>
      <c r="AP11" s="433"/>
      <c r="AQ11" s="433"/>
      <c r="AR11" s="433"/>
      <c r="AS11" s="433"/>
      <c r="AT11" s="433"/>
      <c r="AU11" s="433"/>
      <c r="AV11" s="433"/>
      <c r="AW11" s="433"/>
      <c r="AX11" s="433"/>
      <c r="AY11" s="433"/>
      <c r="AZ11" s="433"/>
      <c r="BA11" s="433"/>
      <c r="BB11" s="433"/>
      <c r="BC11" s="433"/>
      <c r="BD11" s="433"/>
      <c r="BE11" s="433"/>
      <c r="BF11" s="433"/>
      <c r="BG11" s="433"/>
      <c r="BH11" s="433"/>
      <c r="BI11" s="433"/>
      <c r="BJ11" s="433"/>
      <c r="BK11" s="433"/>
      <c r="BL11" s="433"/>
      <c r="BM11" s="433"/>
      <c r="BN11" s="433"/>
      <c r="BO11" s="433"/>
      <c r="BP11" s="433"/>
      <c r="BQ11" s="433"/>
      <c r="BR11" s="433"/>
      <c r="BS11" s="433"/>
    </row>
    <row r="12" spans="1:71" ht="34.5" customHeight="1" thickBot="1">
      <c r="A12" s="538"/>
      <c r="B12" s="229"/>
      <c r="C12" s="305"/>
      <c r="D12" s="367"/>
      <c r="E12" s="357" t="s">
        <v>161</v>
      </c>
      <c r="F12" s="990" t="str">
        <f>IF('2. Datos generales proyecto'!K12="","",'2. Datos generales proyecto'!K12)</f>
        <v>5-Areniscas calcáreas y calcarenitas. Calizas dolomíticas</v>
      </c>
      <c r="G12" s="991"/>
      <c r="H12" s="992"/>
      <c r="I12" s="280"/>
      <c r="J12" s="990" t="str">
        <f>IF('2. Datos generales proyecto'!K12="","",'2. Datos generales proyecto'!K12)</f>
        <v>5-Areniscas calcáreas y calcarenitas. Calizas dolomíticas</v>
      </c>
      <c r="K12" s="991"/>
      <c r="L12" s="992"/>
      <c r="M12" s="521"/>
      <c r="N12" s="577"/>
      <c r="O12" s="578"/>
      <c r="P12" s="578"/>
      <c r="Q12" s="576"/>
      <c r="R12" s="506"/>
      <c r="S12" s="297"/>
      <c r="T12" s="297"/>
      <c r="U12" s="433"/>
      <c r="V12" s="433"/>
      <c r="W12" s="433"/>
      <c r="X12" s="433"/>
      <c r="Y12" s="433"/>
      <c r="Z12" s="433"/>
      <c r="AA12" s="433"/>
      <c r="AB12" s="433"/>
      <c r="AC12" s="433"/>
      <c r="AD12" s="433"/>
      <c r="AE12" s="433"/>
      <c r="AF12" s="433"/>
      <c r="AG12" s="433"/>
      <c r="AH12" s="433"/>
      <c r="AI12" s="433"/>
      <c r="AJ12" s="433"/>
      <c r="AK12" s="433"/>
      <c r="AL12" s="433"/>
      <c r="AM12" s="433"/>
      <c r="AN12" s="433"/>
      <c r="AO12" s="433"/>
      <c r="AP12" s="433"/>
      <c r="AQ12" s="433"/>
      <c r="AR12" s="433"/>
      <c r="AS12" s="433"/>
      <c r="AT12" s="433"/>
      <c r="AU12" s="433"/>
      <c r="AV12" s="433"/>
      <c r="AW12" s="433"/>
      <c r="AX12" s="433"/>
      <c r="AY12" s="433"/>
      <c r="AZ12" s="433"/>
      <c r="BA12" s="433"/>
      <c r="BB12" s="433"/>
      <c r="BC12" s="433"/>
      <c r="BD12" s="433"/>
      <c r="BE12" s="433"/>
      <c r="BF12" s="433"/>
      <c r="BG12" s="433"/>
      <c r="BH12" s="433"/>
      <c r="BI12" s="433"/>
      <c r="BJ12" s="433"/>
      <c r="BK12" s="433"/>
      <c r="BL12" s="433"/>
      <c r="BM12" s="433"/>
      <c r="BN12" s="433"/>
      <c r="BO12" s="433"/>
      <c r="BP12" s="433"/>
      <c r="BQ12" s="433"/>
      <c r="BR12" s="433"/>
      <c r="BS12" s="433"/>
    </row>
    <row r="13" spans="1:71" ht="27.75" customHeight="1" thickBot="1">
      <c r="A13" s="539"/>
      <c r="B13" s="229"/>
      <c r="C13" s="305"/>
      <c r="D13" s="366"/>
      <c r="E13" s="357" t="s">
        <v>242</v>
      </c>
      <c r="F13" s="993"/>
      <c r="G13" s="994"/>
      <c r="H13" s="995"/>
      <c r="I13" s="280" t="str">
        <f>IFERROR(VLOOKUP(F13,NEIKER!B4:C18,2,0),"")</f>
        <v/>
      </c>
      <c r="J13" s="993" t="s">
        <v>674</v>
      </c>
      <c r="K13" s="994"/>
      <c r="L13" s="995"/>
      <c r="M13" s="521" t="str">
        <f>IFERROR(VLOOKUP(J13,NEIKER!B4:C17,2,0),"")</f>
        <v/>
      </c>
      <c r="N13" s="577"/>
      <c r="O13" s="576"/>
      <c r="P13" s="576"/>
      <c r="Q13" s="576"/>
      <c r="R13" s="506"/>
      <c r="S13" s="297"/>
      <c r="T13" s="297"/>
      <c r="U13" s="433"/>
      <c r="V13" s="433"/>
      <c r="W13" s="433"/>
      <c r="X13" s="433"/>
      <c r="Y13" s="433"/>
      <c r="Z13" s="433"/>
      <c r="AA13" s="433"/>
      <c r="AB13" s="433"/>
      <c r="AC13" s="433"/>
      <c r="AD13" s="433"/>
      <c r="AE13" s="433"/>
      <c r="AF13" s="433"/>
      <c r="AG13" s="433"/>
      <c r="AH13" s="433"/>
      <c r="AI13" s="433"/>
      <c r="AJ13" s="433"/>
      <c r="AK13" s="433"/>
      <c r="AL13" s="433"/>
      <c r="AM13" s="433"/>
      <c r="AN13" s="433"/>
      <c r="AO13" s="433"/>
      <c r="AP13" s="433"/>
      <c r="AQ13" s="433"/>
      <c r="AR13" s="433"/>
      <c r="AS13" s="433"/>
      <c r="AT13" s="433"/>
      <c r="AU13" s="433"/>
      <c r="AV13" s="433"/>
      <c r="AW13" s="433"/>
      <c r="AX13" s="433"/>
      <c r="AY13" s="433"/>
      <c r="AZ13" s="433"/>
      <c r="BA13" s="433"/>
      <c r="BB13" s="433"/>
      <c r="BC13" s="433"/>
      <c r="BD13" s="433"/>
      <c r="BE13" s="433"/>
      <c r="BF13" s="433"/>
      <c r="BG13" s="433"/>
      <c r="BH13" s="433"/>
      <c r="BI13" s="433"/>
      <c r="BJ13" s="433"/>
      <c r="BK13" s="433"/>
      <c r="BL13" s="433"/>
      <c r="BM13" s="433"/>
      <c r="BN13" s="433"/>
      <c r="BO13" s="433"/>
      <c r="BP13" s="433"/>
      <c r="BQ13" s="433"/>
      <c r="BR13" s="433"/>
      <c r="BS13" s="433"/>
    </row>
    <row r="14" spans="1:71" ht="27.75" customHeight="1" thickBot="1">
      <c r="A14" s="540"/>
      <c r="B14" s="229"/>
      <c r="C14" s="305"/>
      <c r="D14" s="366"/>
      <c r="E14" s="357" t="s">
        <v>177</v>
      </c>
      <c r="F14" s="1005"/>
      <c r="G14" s="1006"/>
      <c r="H14" s="1007"/>
      <c r="I14" s="280" t="str">
        <f>IFERROR(VLOOKUP(F14,NEIKER!E10:F17,2,0),"")</f>
        <v/>
      </c>
      <c r="J14" s="1002" t="s">
        <v>674</v>
      </c>
      <c r="K14" s="1003"/>
      <c r="L14" s="1004"/>
      <c r="M14" s="521">
        <f>IFERROR(VLOOKUP(J14,NEIKER!E10:F16,2,0),"")</f>
        <v>7</v>
      </c>
      <c r="N14" s="577"/>
      <c r="O14" s="576"/>
      <c r="P14" s="576"/>
      <c r="Q14" s="576"/>
      <c r="R14" s="506"/>
      <c r="S14" s="297"/>
      <c r="T14" s="297"/>
      <c r="U14" s="433"/>
      <c r="V14" s="433"/>
      <c r="W14" s="433"/>
      <c r="X14" s="433"/>
      <c r="Y14" s="433"/>
      <c r="Z14" s="433"/>
      <c r="AA14" s="433"/>
      <c r="AB14" s="433"/>
      <c r="AC14" s="433"/>
      <c r="AD14" s="433"/>
      <c r="AE14" s="433"/>
      <c r="AF14" s="433"/>
      <c r="AG14" s="433"/>
      <c r="AH14" s="433"/>
      <c r="AI14" s="433"/>
      <c r="AJ14" s="433"/>
      <c r="AK14" s="433"/>
      <c r="AL14" s="433"/>
      <c r="AM14" s="433"/>
      <c r="AN14" s="433"/>
      <c r="AO14" s="433"/>
      <c r="AP14" s="433"/>
      <c r="AQ14" s="433"/>
      <c r="AR14" s="433"/>
      <c r="AS14" s="433"/>
      <c r="AT14" s="433"/>
      <c r="AU14" s="433"/>
      <c r="AV14" s="433"/>
      <c r="AW14" s="433"/>
      <c r="AX14" s="433"/>
      <c r="AY14" s="433"/>
      <c r="AZ14" s="433"/>
      <c r="BA14" s="433"/>
      <c r="BB14" s="433"/>
      <c r="BC14" s="433"/>
      <c r="BD14" s="433"/>
      <c r="BE14" s="433"/>
      <c r="BF14" s="433"/>
      <c r="BG14" s="433"/>
      <c r="BH14" s="433"/>
      <c r="BI14" s="433"/>
      <c r="BJ14" s="433"/>
      <c r="BK14" s="433"/>
      <c r="BL14" s="433"/>
      <c r="BM14" s="433"/>
      <c r="BN14" s="433"/>
      <c r="BO14" s="433"/>
      <c r="BP14" s="433"/>
      <c r="BQ14" s="433"/>
      <c r="BR14" s="433"/>
      <c r="BS14" s="433"/>
    </row>
    <row r="15" spans="1:71" ht="18" customHeight="1" thickBot="1">
      <c r="A15" s="540"/>
      <c r="B15" s="229"/>
      <c r="C15" s="305"/>
      <c r="D15" s="368"/>
      <c r="E15" s="369"/>
      <c r="F15" s="370"/>
      <c r="G15" s="371"/>
      <c r="H15" s="372"/>
      <c r="I15" s="372"/>
      <c r="J15" s="370"/>
      <c r="K15" s="373"/>
      <c r="L15" s="372"/>
      <c r="M15" s="579"/>
      <c r="N15" s="577"/>
      <c r="O15" s="576"/>
      <c r="P15" s="832" t="s">
        <v>818</v>
      </c>
      <c r="Q15" s="832"/>
      <c r="R15" s="832"/>
      <c r="S15" s="297"/>
      <c r="T15" s="297"/>
      <c r="U15" s="433"/>
      <c r="V15" s="433"/>
      <c r="W15" s="433"/>
      <c r="X15" s="433"/>
      <c r="Y15" s="433"/>
      <c r="Z15" s="433"/>
      <c r="AA15" s="433"/>
      <c r="AB15" s="433"/>
      <c r="AC15" s="433"/>
      <c r="AD15" s="433"/>
      <c r="AE15" s="433"/>
      <c r="AF15" s="433"/>
      <c r="AG15" s="433"/>
      <c r="AH15" s="433"/>
      <c r="AI15" s="433"/>
      <c r="AJ15" s="433"/>
      <c r="AK15" s="433"/>
      <c r="AL15" s="433"/>
      <c r="AM15" s="433"/>
      <c r="AN15" s="433"/>
      <c r="AO15" s="433"/>
      <c r="AP15" s="433"/>
      <c r="AQ15" s="433"/>
      <c r="AR15" s="433"/>
      <c r="AS15" s="433"/>
      <c r="AT15" s="433"/>
      <c r="AU15" s="433"/>
      <c r="AV15" s="433"/>
      <c r="AW15" s="433"/>
      <c r="AX15" s="433"/>
      <c r="AY15" s="433"/>
      <c r="AZ15" s="433"/>
      <c r="BA15" s="433"/>
      <c r="BB15" s="433"/>
      <c r="BC15" s="433"/>
      <c r="BD15" s="433"/>
      <c r="BE15" s="433"/>
      <c r="BF15" s="433"/>
      <c r="BG15" s="433"/>
      <c r="BH15" s="433"/>
      <c r="BI15" s="433"/>
      <c r="BJ15" s="433"/>
      <c r="BK15" s="433"/>
      <c r="BL15" s="433"/>
      <c r="BM15" s="433"/>
      <c r="BN15" s="433"/>
      <c r="BO15" s="433"/>
      <c r="BP15" s="433"/>
      <c r="BQ15" s="433"/>
      <c r="BR15" s="433"/>
      <c r="BS15" s="433"/>
    </row>
    <row r="16" spans="1:71" ht="18.75" thickBot="1">
      <c r="A16" s="540"/>
      <c r="B16" s="229"/>
      <c r="C16" s="305"/>
      <c r="D16" s="374"/>
      <c r="E16" s="375"/>
      <c r="F16" s="360"/>
      <c r="G16" s="376"/>
      <c r="H16" s="359"/>
      <c r="I16" s="359"/>
      <c r="J16" s="360"/>
      <c r="K16" s="361"/>
      <c r="L16" s="359"/>
      <c r="M16" s="362"/>
      <c r="N16" s="284"/>
      <c r="O16" s="287"/>
      <c r="P16" s="576"/>
      <c r="Q16" s="576"/>
      <c r="R16" s="576"/>
      <c r="S16" s="287"/>
      <c r="T16" s="287"/>
      <c r="U16" s="433"/>
      <c r="V16" s="433"/>
      <c r="W16" s="433"/>
      <c r="X16" s="433"/>
      <c r="Y16" s="433"/>
      <c r="Z16" s="433"/>
      <c r="AA16" s="433"/>
      <c r="AB16" s="433"/>
      <c r="AC16" s="433"/>
      <c r="AD16" s="433"/>
      <c r="AE16" s="433"/>
      <c r="AF16" s="433"/>
      <c r="AG16" s="433"/>
      <c r="AH16" s="433"/>
      <c r="AI16" s="433"/>
      <c r="AJ16" s="433"/>
      <c r="AK16" s="433"/>
      <c r="AL16" s="433"/>
      <c r="AM16" s="433"/>
      <c r="AN16" s="433"/>
      <c r="AO16" s="433"/>
      <c r="AP16" s="433"/>
      <c r="AQ16" s="433"/>
      <c r="AR16" s="433"/>
      <c r="AS16" s="433"/>
      <c r="AT16" s="433"/>
      <c r="AU16" s="433"/>
      <c r="AV16" s="433"/>
      <c r="AW16" s="433"/>
      <c r="AX16" s="433"/>
      <c r="AY16" s="433"/>
      <c r="AZ16" s="433"/>
      <c r="BA16" s="433"/>
      <c r="BB16" s="433"/>
      <c r="BC16" s="433"/>
      <c r="BD16" s="433"/>
      <c r="BE16" s="433"/>
      <c r="BF16" s="433"/>
      <c r="BG16" s="433"/>
      <c r="BH16" s="433"/>
      <c r="BI16" s="433"/>
      <c r="BJ16" s="433"/>
      <c r="BK16" s="433"/>
      <c r="BL16" s="433"/>
      <c r="BM16" s="433"/>
      <c r="BN16" s="433"/>
      <c r="BO16" s="433"/>
      <c r="BP16" s="433"/>
      <c r="BQ16" s="433"/>
      <c r="BR16" s="433"/>
      <c r="BS16" s="433"/>
    </row>
    <row r="17" spans="1:71" ht="21.95" customHeight="1" thickBot="1">
      <c r="A17" s="540"/>
      <c r="B17" s="229"/>
      <c r="C17" s="305"/>
      <c r="D17" s="1008" t="s">
        <v>710</v>
      </c>
      <c r="E17" s="510" t="s">
        <v>760</v>
      </c>
      <c r="F17" s="771"/>
      <c r="G17" s="512">
        <v>300</v>
      </c>
      <c r="H17" s="326"/>
      <c r="I17" s="234"/>
      <c r="J17" s="235"/>
      <c r="K17" s="292"/>
      <c r="L17" s="234"/>
      <c r="M17" s="284"/>
      <c r="N17" s="284"/>
      <c r="O17" s="287"/>
      <c r="P17" s="287"/>
      <c r="Q17" s="287"/>
      <c r="R17" s="427"/>
      <c r="S17" s="287"/>
      <c r="T17" s="287"/>
      <c r="U17" s="433"/>
      <c r="V17" s="433"/>
      <c r="W17" s="433"/>
      <c r="X17" s="433"/>
      <c r="Y17" s="433"/>
      <c r="Z17" s="433"/>
      <c r="AA17" s="433"/>
      <c r="AB17" s="433"/>
      <c r="AC17" s="433"/>
      <c r="AD17" s="433"/>
      <c r="AE17" s="433"/>
      <c r="AF17" s="433"/>
      <c r="AG17" s="433"/>
      <c r="AH17" s="433"/>
      <c r="AI17" s="433"/>
      <c r="AJ17" s="433"/>
      <c r="AK17" s="433"/>
      <c r="AL17" s="433"/>
      <c r="AM17" s="433"/>
      <c r="AN17" s="433"/>
      <c r="AO17" s="433"/>
      <c r="AP17" s="433"/>
      <c r="AQ17" s="433"/>
      <c r="AR17" s="433"/>
      <c r="AS17" s="433"/>
      <c r="AT17" s="433"/>
      <c r="AU17" s="433"/>
      <c r="AV17" s="433"/>
      <c r="AW17" s="433"/>
      <c r="AX17" s="433"/>
      <c r="AY17" s="433"/>
      <c r="AZ17" s="433"/>
      <c r="BA17" s="433"/>
      <c r="BB17" s="433"/>
      <c r="BC17" s="433"/>
      <c r="BD17" s="433"/>
      <c r="BE17" s="433"/>
      <c r="BF17" s="433"/>
      <c r="BG17" s="433"/>
      <c r="BH17" s="433"/>
      <c r="BI17" s="433"/>
      <c r="BJ17" s="433"/>
      <c r="BK17" s="433"/>
      <c r="BL17" s="433"/>
      <c r="BM17" s="433"/>
      <c r="BN17" s="433"/>
      <c r="BO17" s="433"/>
      <c r="BP17" s="433"/>
      <c r="BQ17" s="433"/>
      <c r="BR17" s="433"/>
      <c r="BS17" s="433"/>
    </row>
    <row r="18" spans="1:71" ht="36.75" customHeight="1" thickBot="1">
      <c r="A18" s="539"/>
      <c r="B18" s="229"/>
      <c r="C18" s="305"/>
      <c r="D18" s="1009"/>
      <c r="E18" s="510" t="s">
        <v>784</v>
      </c>
      <c r="F18" s="234"/>
      <c r="G18" s="512">
        <v>100</v>
      </c>
      <c r="H18" s="326"/>
      <c r="I18" s="234"/>
      <c r="J18" s="236"/>
      <c r="K18" s="292"/>
      <c r="L18" s="234"/>
      <c r="M18" s="444"/>
      <c r="N18" s="284"/>
      <c r="O18" s="287"/>
      <c r="P18" s="287"/>
      <c r="Q18" s="287"/>
      <c r="R18" s="427"/>
      <c r="S18" s="287"/>
      <c r="T18" s="287"/>
      <c r="U18" s="433"/>
      <c r="V18" s="433"/>
      <c r="W18" s="433"/>
      <c r="X18" s="433"/>
      <c r="Y18" s="433"/>
      <c r="Z18" s="433"/>
      <c r="AA18" s="433"/>
      <c r="AB18" s="433"/>
      <c r="AC18" s="433"/>
      <c r="AD18" s="433"/>
      <c r="AE18" s="433"/>
      <c r="AF18" s="433"/>
      <c r="AG18" s="433"/>
      <c r="AH18" s="433"/>
      <c r="AI18" s="433"/>
      <c r="AJ18" s="433"/>
      <c r="AK18" s="433"/>
      <c r="AL18" s="433"/>
      <c r="AM18" s="433"/>
      <c r="AN18" s="433"/>
      <c r="AO18" s="433"/>
      <c r="AP18" s="433"/>
      <c r="AQ18" s="433"/>
      <c r="AR18" s="433"/>
      <c r="AS18" s="433"/>
      <c r="AT18" s="433"/>
      <c r="AU18" s="433"/>
      <c r="AV18" s="433"/>
      <c r="AW18" s="433"/>
      <c r="AX18" s="433"/>
      <c r="AY18" s="433"/>
      <c r="AZ18" s="433"/>
      <c r="BA18" s="433"/>
      <c r="BB18" s="433"/>
      <c r="BC18" s="433"/>
      <c r="BD18" s="433"/>
      <c r="BE18" s="433"/>
      <c r="BF18" s="433"/>
      <c r="BG18" s="433"/>
      <c r="BH18" s="433"/>
      <c r="BI18" s="433"/>
      <c r="BJ18" s="433"/>
      <c r="BK18" s="433"/>
      <c r="BL18" s="433"/>
      <c r="BM18" s="433"/>
      <c r="BN18" s="433"/>
      <c r="BO18" s="433"/>
      <c r="BP18" s="433"/>
      <c r="BQ18" s="433"/>
      <c r="BR18" s="433"/>
      <c r="BS18" s="433"/>
    </row>
    <row r="19" spans="1:71" ht="36.950000000000003" hidden="1" customHeight="1" thickBot="1">
      <c r="A19" s="539"/>
      <c r="B19" s="229"/>
      <c r="C19" s="305"/>
      <c r="D19" s="1009"/>
      <c r="E19" s="510" t="s">
        <v>785</v>
      </c>
      <c r="F19" s="771"/>
      <c r="G19" s="527"/>
      <c r="H19" s="326"/>
      <c r="I19" s="234"/>
      <c r="J19" s="236"/>
      <c r="K19" s="292"/>
      <c r="L19" s="234"/>
      <c r="M19" s="444"/>
      <c r="N19" s="284"/>
      <c r="O19" s="287"/>
      <c r="P19" s="287"/>
      <c r="Q19" s="287"/>
      <c r="R19" s="427"/>
      <c r="S19" s="287"/>
      <c r="T19" s="287"/>
      <c r="U19" s="433"/>
      <c r="V19" s="433"/>
      <c r="W19" s="433"/>
      <c r="X19" s="433"/>
      <c r="Y19" s="433"/>
      <c r="Z19" s="433"/>
      <c r="AA19" s="433"/>
      <c r="AB19" s="433"/>
      <c r="AC19" s="433"/>
      <c r="AD19" s="433"/>
      <c r="AE19" s="433"/>
      <c r="AF19" s="433"/>
      <c r="AG19" s="433"/>
      <c r="AH19" s="433"/>
      <c r="AI19" s="433"/>
      <c r="AJ19" s="433"/>
      <c r="AK19" s="433"/>
      <c r="AL19" s="433"/>
      <c r="AM19" s="433"/>
      <c r="AN19" s="433"/>
      <c r="AO19" s="433"/>
      <c r="AP19" s="433"/>
      <c r="AQ19" s="433"/>
      <c r="AR19" s="433"/>
      <c r="AS19" s="433"/>
      <c r="AT19" s="433"/>
      <c r="AU19" s="433"/>
      <c r="AV19" s="433"/>
      <c r="AW19" s="433"/>
      <c r="AX19" s="433"/>
      <c r="AY19" s="433"/>
      <c r="AZ19" s="433"/>
      <c r="BA19" s="433"/>
      <c r="BB19" s="433"/>
      <c r="BC19" s="433"/>
      <c r="BD19" s="433"/>
      <c r="BE19" s="433"/>
      <c r="BF19" s="433"/>
      <c r="BG19" s="433"/>
      <c r="BH19" s="433"/>
      <c r="BI19" s="433"/>
      <c r="BJ19" s="433"/>
      <c r="BK19" s="433"/>
      <c r="BL19" s="433"/>
      <c r="BM19" s="433"/>
      <c r="BN19" s="433"/>
      <c r="BO19" s="433"/>
      <c r="BP19" s="433"/>
      <c r="BQ19" s="433"/>
      <c r="BR19" s="433"/>
      <c r="BS19" s="433"/>
    </row>
    <row r="20" spans="1:71" ht="24.95" customHeight="1" thickBot="1">
      <c r="A20" s="539"/>
      <c r="B20" s="229"/>
      <c r="C20" s="305"/>
      <c r="D20" s="1009"/>
      <c r="E20" s="510" t="s">
        <v>578</v>
      </c>
      <c r="F20" s="771"/>
      <c r="G20" s="511">
        <f>IFERROR(IF(I9&lt;&gt;4,0,VLOOKUP(F10,NEIKER!C106:E182,2,0)),0)</f>
        <v>0.38</v>
      </c>
      <c r="H20" s="326"/>
      <c r="I20" s="234"/>
      <c r="J20" s="235"/>
      <c r="K20" s="292"/>
      <c r="L20" s="234"/>
      <c r="M20" s="444"/>
      <c r="N20" s="284"/>
      <c r="O20" s="287"/>
      <c r="P20" s="287"/>
      <c r="Q20" s="287"/>
      <c r="R20" s="427"/>
      <c r="S20" s="287"/>
      <c r="T20" s="287"/>
      <c r="U20" s="433"/>
      <c r="V20" s="433"/>
      <c r="W20" s="433"/>
      <c r="X20" s="433"/>
      <c r="Y20" s="433"/>
      <c r="Z20" s="433"/>
      <c r="AA20" s="433"/>
      <c r="AB20" s="433"/>
      <c r="AC20" s="433"/>
      <c r="AD20" s="433"/>
      <c r="AE20" s="433"/>
      <c r="AF20" s="433"/>
      <c r="AG20" s="433"/>
      <c r="AH20" s="433"/>
      <c r="AI20" s="433"/>
      <c r="AJ20" s="433"/>
      <c r="AK20" s="433"/>
      <c r="AL20" s="433"/>
      <c r="AM20" s="433"/>
      <c r="AN20" s="433"/>
      <c r="AO20" s="433"/>
      <c r="AP20" s="433"/>
      <c r="AQ20" s="433"/>
      <c r="AR20" s="433"/>
      <c r="AS20" s="433"/>
      <c r="AT20" s="433"/>
      <c r="AU20" s="433"/>
      <c r="AV20" s="433"/>
      <c r="AW20" s="433"/>
      <c r="AX20" s="433"/>
      <c r="AY20" s="433"/>
      <c r="AZ20" s="433"/>
      <c r="BA20" s="433"/>
      <c r="BB20" s="433"/>
      <c r="BC20" s="433"/>
      <c r="BD20" s="433"/>
      <c r="BE20" s="433"/>
      <c r="BF20" s="433"/>
      <c r="BG20" s="433"/>
      <c r="BH20" s="433"/>
      <c r="BI20" s="433"/>
      <c r="BJ20" s="433"/>
      <c r="BK20" s="433"/>
      <c r="BL20" s="433"/>
      <c r="BM20" s="433"/>
      <c r="BN20" s="433"/>
      <c r="BO20" s="433"/>
      <c r="BP20" s="433"/>
      <c r="BQ20" s="433"/>
      <c r="BR20" s="433"/>
      <c r="BS20" s="433"/>
    </row>
    <row r="21" spans="1:71" ht="24.95" customHeight="1" thickBot="1">
      <c r="A21" s="539"/>
      <c r="B21" s="229"/>
      <c r="C21" s="305"/>
      <c r="D21" s="1009"/>
      <c r="E21" s="510" t="s">
        <v>579</v>
      </c>
      <c r="F21" s="771"/>
      <c r="G21" s="379">
        <f>IFERROR(IF(I9&lt;&gt;4,0,VLOOKUP(F10,NEIKER!C106:F182,4,0)),0)</f>
        <v>1.2</v>
      </c>
      <c r="H21" s="326"/>
      <c r="I21" s="234"/>
      <c r="J21" s="294"/>
      <c r="K21" s="292"/>
      <c r="L21" s="234"/>
      <c r="M21" s="444"/>
      <c r="N21" s="284"/>
      <c r="O21" s="287"/>
      <c r="P21" s="287"/>
      <c r="Q21" s="287"/>
      <c r="R21" s="427"/>
      <c r="S21" s="287"/>
      <c r="T21" s="287"/>
      <c r="U21" s="433"/>
      <c r="V21" s="433"/>
      <c r="W21" s="433"/>
      <c r="X21" s="433"/>
      <c r="Y21" s="433"/>
      <c r="Z21" s="433"/>
      <c r="AA21" s="433"/>
      <c r="AB21" s="433"/>
      <c r="AC21" s="433"/>
      <c r="AD21" s="433"/>
      <c r="AE21" s="433"/>
      <c r="AF21" s="433"/>
      <c r="AG21" s="433"/>
      <c r="AH21" s="433"/>
      <c r="AI21" s="433"/>
      <c r="AJ21" s="433"/>
      <c r="AK21" s="433"/>
      <c r="AL21" s="433"/>
      <c r="AM21" s="433"/>
      <c r="AN21" s="433"/>
      <c r="AO21" s="433"/>
      <c r="AP21" s="433"/>
      <c r="AQ21" s="433"/>
      <c r="AR21" s="433"/>
      <c r="AS21" s="433"/>
      <c r="AT21" s="433"/>
      <c r="AU21" s="433"/>
      <c r="AV21" s="433"/>
      <c r="AW21" s="433"/>
      <c r="AX21" s="433"/>
      <c r="AY21" s="433"/>
      <c r="AZ21" s="433"/>
      <c r="BA21" s="433"/>
      <c r="BB21" s="433"/>
      <c r="BC21" s="433"/>
      <c r="BD21" s="433"/>
      <c r="BE21" s="433"/>
      <c r="BF21" s="433"/>
      <c r="BG21" s="433"/>
      <c r="BH21" s="433"/>
      <c r="BI21" s="433"/>
      <c r="BJ21" s="433"/>
      <c r="BK21" s="433"/>
      <c r="BL21" s="433"/>
      <c r="BM21" s="433"/>
      <c r="BN21" s="433"/>
      <c r="BO21" s="433"/>
      <c r="BP21" s="433"/>
      <c r="BQ21" s="433"/>
      <c r="BR21" s="433"/>
      <c r="BS21" s="433"/>
    </row>
    <row r="22" spans="1:71" ht="24.95" customHeight="1" thickBot="1">
      <c r="A22" s="541"/>
      <c r="B22" s="229"/>
      <c r="C22" s="305"/>
      <c r="D22" s="1009"/>
      <c r="E22" s="510" t="s">
        <v>652</v>
      </c>
      <c r="F22" s="771"/>
      <c r="G22" s="380">
        <f>IFERROR(IF(I9&lt;&gt;4,0,VLOOKUP(F10,NEIKER!C106:F182,3,0)),0)</f>
        <v>0.51</v>
      </c>
      <c r="H22" s="326"/>
      <c r="I22" s="234"/>
      <c r="J22" s="294"/>
      <c r="K22" s="292"/>
      <c r="L22" s="234"/>
      <c r="M22" s="444"/>
      <c r="N22" s="284"/>
      <c r="O22" s="287"/>
      <c r="P22" s="287"/>
      <c r="Q22" s="287"/>
      <c r="R22" s="427"/>
      <c r="S22" s="287"/>
      <c r="T22" s="287"/>
      <c r="U22" s="433"/>
      <c r="V22" s="433"/>
      <c r="W22" s="433"/>
      <c r="X22" s="433"/>
      <c r="Y22" s="433"/>
      <c r="Z22" s="433"/>
      <c r="AA22" s="433"/>
      <c r="AB22" s="433"/>
      <c r="AC22" s="433"/>
      <c r="AD22" s="433"/>
      <c r="AE22" s="433"/>
      <c r="AF22" s="433"/>
      <c r="AG22" s="433"/>
      <c r="AH22" s="433"/>
      <c r="AI22" s="433"/>
      <c r="AJ22" s="433"/>
      <c r="AK22" s="433"/>
      <c r="AL22" s="433"/>
      <c r="AM22" s="433"/>
      <c r="AN22" s="433"/>
      <c r="AO22" s="433"/>
      <c r="AP22" s="433"/>
      <c r="AQ22" s="433"/>
      <c r="AR22" s="433"/>
      <c r="AS22" s="433"/>
      <c r="AT22" s="433"/>
      <c r="AU22" s="433"/>
      <c r="AV22" s="433"/>
      <c r="AW22" s="433"/>
      <c r="AX22" s="433"/>
      <c r="AY22" s="433"/>
      <c r="AZ22" s="433"/>
      <c r="BA22" s="433"/>
      <c r="BB22" s="433"/>
      <c r="BC22" s="433"/>
      <c r="BD22" s="433"/>
      <c r="BE22" s="433"/>
      <c r="BF22" s="433"/>
      <c r="BG22" s="433"/>
      <c r="BH22" s="433"/>
      <c r="BI22" s="433"/>
      <c r="BJ22" s="433"/>
      <c r="BK22" s="433"/>
      <c r="BL22" s="433"/>
      <c r="BM22" s="433"/>
      <c r="BN22" s="433"/>
      <c r="BO22" s="433"/>
      <c r="BP22" s="433"/>
      <c r="BQ22" s="433"/>
      <c r="BR22" s="433"/>
      <c r="BS22" s="433"/>
    </row>
    <row r="23" spans="1:71" ht="35.1" customHeight="1" thickBot="1">
      <c r="A23" s="539"/>
      <c r="B23" s="229"/>
      <c r="C23" s="305"/>
      <c r="D23" s="1009"/>
      <c r="E23" s="510" t="s">
        <v>769</v>
      </c>
      <c r="F23" s="771"/>
      <c r="G23" s="380">
        <f>G22</f>
        <v>0.51</v>
      </c>
      <c r="H23" s="234"/>
      <c r="I23" s="234"/>
      <c r="J23" s="235"/>
      <c r="K23" s="292"/>
      <c r="L23" s="234"/>
      <c r="M23" s="444"/>
      <c r="N23" s="284"/>
      <c r="O23" s="287"/>
      <c r="P23" s="287"/>
      <c r="Q23" s="287"/>
      <c r="R23" s="427"/>
      <c r="S23" s="287"/>
      <c r="T23" s="287"/>
      <c r="U23" s="433"/>
      <c r="V23" s="433"/>
      <c r="W23" s="433"/>
      <c r="X23" s="433"/>
      <c r="Y23" s="433"/>
      <c r="Z23" s="433"/>
      <c r="AA23" s="433"/>
      <c r="AB23" s="433"/>
      <c r="AC23" s="433"/>
      <c r="AD23" s="433"/>
      <c r="AE23" s="433"/>
      <c r="AF23" s="433"/>
      <c r="AG23" s="433"/>
      <c r="AH23" s="433"/>
      <c r="AI23" s="433"/>
      <c r="AJ23" s="433"/>
      <c r="AK23" s="433"/>
      <c r="AL23" s="433"/>
      <c r="AM23" s="433"/>
      <c r="AN23" s="433"/>
      <c r="AO23" s="433"/>
      <c r="AP23" s="433"/>
      <c r="AQ23" s="433"/>
      <c r="AR23" s="433"/>
      <c r="AS23" s="433"/>
      <c r="AT23" s="433"/>
      <c r="AU23" s="433"/>
      <c r="AV23" s="433"/>
      <c r="AW23" s="433"/>
      <c r="AX23" s="433"/>
      <c r="AY23" s="433"/>
      <c r="AZ23" s="433"/>
      <c r="BA23" s="433"/>
      <c r="BB23" s="433"/>
      <c r="BC23" s="433"/>
      <c r="BD23" s="433"/>
      <c r="BE23" s="433"/>
      <c r="BF23" s="433"/>
      <c r="BG23" s="433"/>
      <c r="BH23" s="433"/>
      <c r="BI23" s="433"/>
      <c r="BJ23" s="433"/>
      <c r="BK23" s="433"/>
      <c r="BL23" s="433"/>
      <c r="BM23" s="433"/>
      <c r="BN23" s="433"/>
      <c r="BO23" s="433"/>
      <c r="BP23" s="433"/>
      <c r="BQ23" s="433"/>
      <c r="BR23" s="433"/>
      <c r="BS23" s="433"/>
    </row>
    <row r="24" spans="1:71" ht="35.1" customHeight="1" thickBot="1">
      <c r="A24" s="541"/>
      <c r="B24" s="355"/>
      <c r="C24" s="305"/>
      <c r="D24" s="1009"/>
      <c r="E24" s="510" t="s">
        <v>598</v>
      </c>
      <c r="F24" s="771"/>
      <c r="G24" s="381">
        <f>IFERROR(IF(I9&lt;&gt;4,0,IF(I10=2,G17*G20*G21*G22*1,G17*G20*G21*G22)),0)</f>
        <v>69.767999999999986</v>
      </c>
      <c r="H24" s="236"/>
      <c r="I24" s="234"/>
      <c r="J24" s="235"/>
      <c r="K24" s="292"/>
      <c r="L24" s="234"/>
      <c r="M24" s="444"/>
      <c r="N24" s="284"/>
      <c r="O24" s="287"/>
      <c r="P24" s="287"/>
      <c r="Q24" s="287"/>
      <c r="R24" s="427"/>
      <c r="S24" s="287"/>
      <c r="T24" s="287"/>
      <c r="U24" s="433"/>
      <c r="V24" s="433"/>
      <c r="W24" s="433"/>
      <c r="X24" s="433"/>
      <c r="Y24" s="433"/>
      <c r="Z24" s="433"/>
      <c r="AA24" s="433"/>
      <c r="AB24" s="433"/>
      <c r="AC24" s="433"/>
      <c r="AD24" s="433"/>
      <c r="AE24" s="433"/>
      <c r="AF24" s="433"/>
      <c r="AG24" s="433"/>
      <c r="AH24" s="433"/>
      <c r="AI24" s="433"/>
      <c r="AJ24" s="433"/>
      <c r="AK24" s="433"/>
      <c r="AL24" s="433"/>
      <c r="AM24" s="433"/>
      <c r="AN24" s="433"/>
      <c r="AO24" s="433"/>
      <c r="AP24" s="433"/>
      <c r="AQ24" s="433"/>
      <c r="AR24" s="433"/>
      <c r="AS24" s="433"/>
      <c r="AT24" s="433"/>
      <c r="AU24" s="433"/>
      <c r="AV24" s="433"/>
      <c r="AW24" s="433"/>
      <c r="AX24" s="433"/>
      <c r="AY24" s="433"/>
      <c r="AZ24" s="433"/>
      <c r="BA24" s="433"/>
      <c r="BB24" s="433"/>
      <c r="BC24" s="433"/>
      <c r="BD24" s="433"/>
      <c r="BE24" s="433"/>
      <c r="BF24" s="433"/>
      <c r="BG24" s="433"/>
      <c r="BH24" s="433"/>
      <c r="BI24" s="433"/>
      <c r="BJ24" s="433"/>
      <c r="BK24" s="433"/>
      <c r="BL24" s="433"/>
      <c r="BM24" s="433"/>
      <c r="BN24" s="433"/>
      <c r="BO24" s="433"/>
      <c r="BP24" s="433"/>
      <c r="BQ24" s="433"/>
      <c r="BR24" s="433"/>
      <c r="BS24" s="433"/>
    </row>
    <row r="25" spans="1:71" ht="35.1" customHeight="1" thickBot="1">
      <c r="A25" s="780" t="s">
        <v>808</v>
      </c>
      <c r="B25" s="355"/>
      <c r="C25" s="305"/>
      <c r="D25" s="1009"/>
      <c r="E25" s="510" t="s">
        <v>654</v>
      </c>
      <c r="F25" s="772"/>
      <c r="G25" s="381">
        <f>IFERROR(G18*G20*G21*G22,0)</f>
        <v>23.256</v>
      </c>
      <c r="H25" s="236"/>
      <c r="I25" s="234"/>
      <c r="J25" s="235"/>
      <c r="K25" s="292"/>
      <c r="L25" s="234"/>
      <c r="M25" s="444"/>
      <c r="N25" s="284"/>
      <c r="O25" s="287"/>
      <c r="P25" s="287"/>
      <c r="Q25" s="287"/>
      <c r="R25" s="427"/>
      <c r="S25" s="287"/>
      <c r="T25" s="287"/>
      <c r="U25" s="433"/>
      <c r="V25" s="433"/>
      <c r="W25" s="433"/>
      <c r="X25" s="433"/>
      <c r="Y25" s="433"/>
      <c r="Z25" s="433"/>
      <c r="AA25" s="433"/>
      <c r="AB25" s="433"/>
      <c r="AC25" s="433"/>
      <c r="AD25" s="433"/>
      <c r="AE25" s="433"/>
      <c r="AF25" s="433"/>
      <c r="AG25" s="433"/>
      <c r="AH25" s="433"/>
      <c r="AI25" s="433"/>
      <c r="AJ25" s="433"/>
      <c r="AK25" s="433"/>
      <c r="AL25" s="433"/>
      <c r="AM25" s="433"/>
      <c r="AN25" s="433"/>
      <c r="AO25" s="433"/>
      <c r="AP25" s="433"/>
      <c r="AQ25" s="433"/>
      <c r="AR25" s="433"/>
      <c r="AS25" s="433"/>
      <c r="AT25" s="433"/>
      <c r="AU25" s="433"/>
      <c r="AV25" s="433"/>
      <c r="AW25" s="433"/>
      <c r="AX25" s="433"/>
      <c r="AY25" s="433"/>
      <c r="AZ25" s="433"/>
      <c r="BA25" s="433"/>
      <c r="BB25" s="433"/>
      <c r="BC25" s="433"/>
      <c r="BD25" s="433"/>
      <c r="BE25" s="433"/>
      <c r="BF25" s="433"/>
      <c r="BG25" s="433"/>
      <c r="BH25" s="433"/>
      <c r="BI25" s="433"/>
      <c r="BJ25" s="433"/>
      <c r="BK25" s="433"/>
      <c r="BL25" s="433"/>
      <c r="BM25" s="433"/>
      <c r="BN25" s="433"/>
      <c r="BO25" s="433"/>
      <c r="BP25" s="433"/>
      <c r="BQ25" s="433"/>
      <c r="BR25" s="433"/>
      <c r="BS25" s="433"/>
    </row>
    <row r="26" spans="1:71" ht="42" hidden="1" customHeight="1" thickBot="1">
      <c r="A26" s="541"/>
      <c r="B26" s="509"/>
      <c r="C26" s="305"/>
      <c r="D26" s="1010"/>
      <c r="E26" s="510" t="s">
        <v>785</v>
      </c>
      <c r="F26" s="295"/>
      <c r="G26" s="381">
        <f>IFERROR(G19*G23,0)</f>
        <v>0</v>
      </c>
      <c r="H26" s="236"/>
      <c r="I26" s="234"/>
      <c r="J26" s="235"/>
      <c r="K26" s="292"/>
      <c r="L26" s="234"/>
      <c r="M26" s="444"/>
      <c r="N26" s="284"/>
      <c r="O26" s="287"/>
      <c r="P26" s="287"/>
      <c r="Q26" s="287"/>
      <c r="R26" s="427"/>
      <c r="S26" s="287"/>
      <c r="T26" s="287"/>
      <c r="U26" s="433"/>
      <c r="V26" s="433"/>
      <c r="W26" s="433"/>
      <c r="X26" s="433"/>
      <c r="Y26" s="433"/>
      <c r="Z26" s="433"/>
      <c r="AA26" s="433"/>
      <c r="AB26" s="433"/>
      <c r="AC26" s="433"/>
      <c r="AD26" s="433"/>
      <c r="AE26" s="433"/>
      <c r="AF26" s="433"/>
      <c r="AG26" s="433"/>
      <c r="AH26" s="433"/>
      <c r="AI26" s="433"/>
      <c r="AJ26" s="433"/>
      <c r="AK26" s="433"/>
      <c r="AL26" s="433"/>
      <c r="AM26" s="433"/>
      <c r="AN26" s="433"/>
      <c r="AO26" s="433"/>
      <c r="AP26" s="433"/>
      <c r="AQ26" s="433"/>
      <c r="AR26" s="433"/>
      <c r="AS26" s="433"/>
      <c r="AT26" s="433"/>
      <c r="AU26" s="433"/>
      <c r="AV26" s="433"/>
      <c r="AW26" s="433"/>
      <c r="AX26" s="433"/>
      <c r="AY26" s="433"/>
      <c r="AZ26" s="433"/>
      <c r="BA26" s="433"/>
      <c r="BB26" s="433"/>
      <c r="BC26" s="433"/>
      <c r="BD26" s="433"/>
      <c r="BE26" s="433"/>
      <c r="BF26" s="433"/>
      <c r="BG26" s="433"/>
      <c r="BH26" s="433"/>
      <c r="BI26" s="433"/>
      <c r="BJ26" s="433"/>
      <c r="BK26" s="433"/>
      <c r="BL26" s="433"/>
      <c r="BM26" s="433"/>
      <c r="BN26" s="433"/>
      <c r="BO26" s="433"/>
      <c r="BP26" s="433"/>
      <c r="BQ26" s="433"/>
      <c r="BR26" s="433"/>
      <c r="BS26" s="433"/>
    </row>
    <row r="27" spans="1:71" ht="18" customHeight="1" thickBot="1">
      <c r="A27" s="543"/>
      <c r="B27" s="229"/>
      <c r="C27" s="305"/>
      <c r="D27" s="377"/>
      <c r="E27" s="613" t="s">
        <v>783</v>
      </c>
      <c r="F27" s="370"/>
      <c r="G27" s="371"/>
      <c r="H27" s="372"/>
      <c r="I27" s="372"/>
      <c r="J27" s="370"/>
      <c r="K27" s="373"/>
      <c r="L27" s="372"/>
      <c r="M27" s="342"/>
      <c r="N27" s="284"/>
      <c r="O27" s="287"/>
      <c r="P27" s="287"/>
      <c r="Q27" s="287"/>
      <c r="R27" s="427"/>
      <c r="S27" s="287"/>
      <c r="T27" s="287"/>
      <c r="U27" s="433"/>
      <c r="V27" s="433"/>
      <c r="W27" s="433"/>
      <c r="X27" s="433"/>
      <c r="Y27" s="433"/>
      <c r="Z27" s="433"/>
      <c r="AA27" s="433"/>
      <c r="AB27" s="433"/>
      <c r="AC27" s="433"/>
      <c r="AD27" s="433"/>
      <c r="AE27" s="433"/>
      <c r="AF27" s="433"/>
      <c r="AG27" s="433"/>
      <c r="AH27" s="433"/>
      <c r="AI27" s="433"/>
      <c r="AJ27" s="433"/>
      <c r="AK27" s="433"/>
      <c r="AL27" s="433"/>
      <c r="AM27" s="433"/>
      <c r="AN27" s="433"/>
      <c r="AO27" s="433"/>
      <c r="AP27" s="433"/>
      <c r="AQ27" s="433"/>
      <c r="AR27" s="433"/>
      <c r="AS27" s="433"/>
      <c r="AT27" s="433"/>
      <c r="AU27" s="433"/>
      <c r="AV27" s="433"/>
      <c r="AW27" s="433"/>
      <c r="AX27" s="433"/>
      <c r="AY27" s="433"/>
      <c r="AZ27" s="433"/>
      <c r="BA27" s="433"/>
      <c r="BB27" s="433"/>
      <c r="BC27" s="433"/>
      <c r="BD27" s="433"/>
      <c r="BE27" s="433"/>
      <c r="BF27" s="433"/>
      <c r="BG27" s="433"/>
      <c r="BH27" s="433"/>
      <c r="BI27" s="433"/>
      <c r="BJ27" s="433"/>
      <c r="BK27" s="433"/>
      <c r="BL27" s="433"/>
      <c r="BM27" s="433"/>
      <c r="BN27" s="433"/>
      <c r="BO27" s="433"/>
      <c r="BP27" s="433"/>
      <c r="BQ27" s="433"/>
      <c r="BR27" s="433"/>
      <c r="BS27" s="433"/>
    </row>
    <row r="28" spans="1:71" ht="24.95" customHeight="1" thickBot="1">
      <c r="A28" s="536"/>
      <c r="B28" s="229"/>
      <c r="C28" s="305"/>
      <c r="D28" s="383"/>
      <c r="E28" s="384"/>
      <c r="F28" s="360"/>
      <c r="G28" s="361"/>
      <c r="H28" s="359"/>
      <c r="I28" s="359"/>
      <c r="J28" s="360"/>
      <c r="K28" s="361"/>
      <c r="L28" s="359"/>
      <c r="M28" s="362"/>
      <c r="N28" s="291"/>
      <c r="O28" s="297"/>
      <c r="P28" s="297"/>
      <c r="Q28" s="287"/>
      <c r="R28" s="427"/>
      <c r="S28" s="287"/>
      <c r="T28" s="287"/>
      <c r="U28" s="433"/>
      <c r="V28" s="433"/>
      <c r="W28" s="433"/>
      <c r="X28" s="433"/>
      <c r="Y28" s="433"/>
      <c r="Z28" s="433"/>
      <c r="AA28" s="433"/>
      <c r="AB28" s="433"/>
      <c r="AC28" s="433"/>
      <c r="AD28" s="433"/>
      <c r="AE28" s="433"/>
      <c r="AF28" s="433"/>
      <c r="AG28" s="433"/>
      <c r="AH28" s="433"/>
      <c r="AI28" s="433"/>
      <c r="AJ28" s="433"/>
      <c r="AK28" s="433"/>
      <c r="AL28" s="433"/>
      <c r="AM28" s="433"/>
      <c r="AN28" s="433"/>
      <c r="AO28" s="433"/>
      <c r="AP28" s="433"/>
      <c r="AQ28" s="433"/>
      <c r="AR28" s="433"/>
      <c r="AS28" s="433"/>
      <c r="AT28" s="433"/>
      <c r="AU28" s="433"/>
      <c r="AV28" s="433"/>
      <c r="AW28" s="433"/>
      <c r="AX28" s="433"/>
      <c r="AY28" s="433"/>
      <c r="AZ28" s="433"/>
      <c r="BA28" s="433"/>
      <c r="BB28" s="433"/>
      <c r="BC28" s="433"/>
      <c r="BD28" s="433"/>
      <c r="BE28" s="433"/>
      <c r="BF28" s="433"/>
      <c r="BG28" s="433"/>
      <c r="BH28" s="433"/>
      <c r="BI28" s="433"/>
      <c r="BJ28" s="433"/>
      <c r="BK28" s="433"/>
      <c r="BL28" s="433"/>
      <c r="BM28" s="433"/>
      <c r="BN28" s="433"/>
      <c r="BO28" s="433"/>
      <c r="BP28" s="433"/>
      <c r="BQ28" s="433"/>
      <c r="BR28" s="433"/>
      <c r="BS28" s="433"/>
    </row>
    <row r="29" spans="1:71" ht="40.5" customHeight="1" thickBot="1">
      <c r="A29" s="536"/>
      <c r="B29" s="229"/>
      <c r="C29" s="305"/>
      <c r="D29" s="996" t="s">
        <v>804</v>
      </c>
      <c r="E29" s="293" t="s">
        <v>780</v>
      </c>
      <c r="F29" s="295" t="s">
        <v>788</v>
      </c>
      <c r="G29" s="296">
        <f>5/1.724</f>
        <v>2.9002320185614852</v>
      </c>
      <c r="H29" s="1015" t="s">
        <v>842</v>
      </c>
      <c r="I29" s="1016"/>
      <c r="J29" s="429"/>
      <c r="K29" s="429"/>
      <c r="L29" s="429"/>
      <c r="M29" s="284"/>
      <c r="N29" s="284"/>
      <c r="O29" s="287"/>
      <c r="P29" s="287"/>
      <c r="Q29" s="287"/>
      <c r="R29" s="427"/>
      <c r="S29" s="287"/>
      <c r="T29" s="287"/>
      <c r="U29" s="433"/>
      <c r="V29" s="433"/>
      <c r="W29" s="433"/>
      <c r="X29" s="433"/>
      <c r="Y29" s="433"/>
      <c r="Z29" s="433"/>
      <c r="AA29" s="433"/>
      <c r="AB29" s="433"/>
      <c r="AC29" s="433"/>
      <c r="AD29" s="433"/>
      <c r="AE29" s="433"/>
      <c r="AF29" s="433"/>
      <c r="AG29" s="433"/>
      <c r="AH29" s="433"/>
      <c r="AI29" s="433"/>
      <c r="AJ29" s="433"/>
      <c r="AK29" s="433"/>
      <c r="AL29" s="433"/>
      <c r="AM29" s="433"/>
      <c r="AN29" s="433"/>
      <c r="AO29" s="433"/>
      <c r="AP29" s="433"/>
      <c r="AQ29" s="433"/>
      <c r="AR29" s="433"/>
      <c r="AS29" s="433"/>
      <c r="AT29" s="433"/>
      <c r="AU29" s="433"/>
      <c r="AV29" s="433"/>
      <c r="AW29" s="433"/>
      <c r="AX29" s="433"/>
      <c r="AY29" s="433"/>
      <c r="AZ29" s="433"/>
      <c r="BA29" s="433"/>
      <c r="BB29" s="433"/>
      <c r="BC29" s="433"/>
      <c r="BD29" s="433"/>
      <c r="BE29" s="433"/>
      <c r="BF29" s="433"/>
      <c r="BG29" s="433"/>
      <c r="BH29" s="433"/>
      <c r="BI29" s="433"/>
      <c r="BJ29" s="433"/>
      <c r="BK29" s="433"/>
      <c r="BL29" s="433"/>
      <c r="BM29" s="433"/>
      <c r="BN29" s="433"/>
      <c r="BO29" s="433"/>
      <c r="BP29" s="433"/>
      <c r="BQ29" s="433"/>
      <c r="BR29" s="433"/>
      <c r="BS29" s="433"/>
    </row>
    <row r="30" spans="1:71" ht="24" customHeight="1" thickBot="1">
      <c r="A30" s="536"/>
      <c r="B30" s="229"/>
      <c r="C30" s="305"/>
      <c r="D30" s="997"/>
      <c r="E30" s="293" t="s">
        <v>759</v>
      </c>
      <c r="F30" s="295" t="s">
        <v>519</v>
      </c>
      <c r="G30" s="474">
        <v>1.3</v>
      </c>
      <c r="H30" s="663" t="s">
        <v>843</v>
      </c>
      <c r="I30" s="662"/>
      <c r="J30" s="429"/>
      <c r="K30" s="429"/>
      <c r="L30" s="429"/>
      <c r="M30" s="444"/>
      <c r="N30" s="284"/>
      <c r="O30" s="287"/>
      <c r="P30" s="287"/>
      <c r="Q30" s="287"/>
      <c r="R30" s="427"/>
      <c r="S30" s="287"/>
      <c r="T30" s="287"/>
      <c r="U30" s="433"/>
      <c r="V30" s="433"/>
      <c r="W30" s="433"/>
      <c r="X30" s="433"/>
      <c r="Y30" s="433"/>
      <c r="Z30" s="433"/>
      <c r="AA30" s="433"/>
      <c r="AB30" s="433"/>
      <c r="AC30" s="433"/>
      <c r="AD30" s="433"/>
      <c r="AE30" s="433"/>
      <c r="AF30" s="433"/>
      <c r="AG30" s="433"/>
      <c r="AH30" s="433"/>
      <c r="AI30" s="433"/>
      <c r="AJ30" s="433"/>
      <c r="AK30" s="433"/>
      <c r="AL30" s="433"/>
      <c r="AM30" s="433"/>
      <c r="AN30" s="433"/>
      <c r="AO30" s="433"/>
      <c r="AP30" s="433"/>
      <c r="AQ30" s="433"/>
      <c r="AR30" s="433"/>
      <c r="AS30" s="433"/>
      <c r="AT30" s="433"/>
      <c r="AU30" s="433"/>
      <c r="AV30" s="433"/>
      <c r="AW30" s="433"/>
      <c r="AX30" s="433"/>
      <c r="AY30" s="433"/>
      <c r="AZ30" s="433"/>
      <c r="BA30" s="433"/>
      <c r="BB30" s="433"/>
      <c r="BC30" s="433"/>
      <c r="BD30" s="433"/>
      <c r="BE30" s="433"/>
      <c r="BF30" s="433"/>
      <c r="BG30" s="433"/>
      <c r="BH30" s="433"/>
      <c r="BI30" s="433"/>
      <c r="BJ30" s="433"/>
      <c r="BK30" s="433"/>
      <c r="BL30" s="433"/>
      <c r="BM30" s="433"/>
      <c r="BN30" s="433"/>
      <c r="BO30" s="433"/>
      <c r="BP30" s="433"/>
      <c r="BQ30" s="433"/>
      <c r="BR30" s="433"/>
      <c r="BS30" s="433"/>
    </row>
    <row r="31" spans="1:71" ht="24.95" customHeight="1" thickBot="1">
      <c r="A31" s="536"/>
      <c r="B31" s="229"/>
      <c r="C31" s="305"/>
      <c r="D31" s="997"/>
      <c r="E31" s="298"/>
      <c r="F31" s="295"/>
      <c r="G31" s="294"/>
      <c r="H31" s="326"/>
      <c r="I31" s="429"/>
      <c r="J31" s="429"/>
      <c r="K31" s="294"/>
      <c r="L31" s="294"/>
      <c r="M31" s="444"/>
      <c r="N31" s="284"/>
      <c r="O31" s="287"/>
      <c r="P31" s="287"/>
      <c r="Q31" s="287"/>
      <c r="R31" s="427"/>
      <c r="S31" s="287"/>
      <c r="T31" s="287"/>
      <c r="U31" s="433"/>
      <c r="V31" s="433"/>
      <c r="W31" s="433"/>
      <c r="X31" s="433"/>
      <c r="Y31" s="433"/>
      <c r="Z31" s="433"/>
      <c r="AA31" s="433"/>
      <c r="AB31" s="433"/>
      <c r="AC31" s="433"/>
      <c r="AD31" s="433"/>
      <c r="AE31" s="433"/>
      <c r="AF31" s="433"/>
      <c r="AG31" s="433"/>
      <c r="AH31" s="433"/>
      <c r="AI31" s="433"/>
      <c r="AJ31" s="433"/>
      <c r="AK31" s="433"/>
      <c r="AL31" s="433"/>
      <c r="AM31" s="433"/>
      <c r="AN31" s="433"/>
      <c r="AO31" s="433"/>
      <c r="AP31" s="433"/>
      <c r="AQ31" s="433"/>
      <c r="AR31" s="433"/>
      <c r="AS31" s="433"/>
      <c r="AT31" s="433"/>
      <c r="AU31" s="433"/>
      <c r="AV31" s="433"/>
      <c r="AW31" s="433"/>
      <c r="AX31" s="433"/>
      <c r="AY31" s="433"/>
      <c r="AZ31" s="433"/>
      <c r="BA31" s="433"/>
      <c r="BB31" s="433"/>
      <c r="BC31" s="433"/>
      <c r="BD31" s="433"/>
      <c r="BE31" s="433"/>
      <c r="BF31" s="433"/>
      <c r="BG31" s="433"/>
      <c r="BH31" s="433"/>
      <c r="BI31" s="433"/>
      <c r="BJ31" s="433"/>
      <c r="BK31" s="433"/>
      <c r="BL31" s="433"/>
      <c r="BM31" s="433"/>
      <c r="BN31" s="433"/>
      <c r="BO31" s="433"/>
      <c r="BP31" s="433"/>
      <c r="BQ31" s="433"/>
      <c r="BR31" s="433"/>
      <c r="BS31" s="433"/>
    </row>
    <row r="32" spans="1:71" ht="24.95" customHeight="1" thickBot="1">
      <c r="A32" s="536"/>
      <c r="B32" s="229"/>
      <c r="C32" s="305"/>
      <c r="D32" s="997"/>
      <c r="E32" s="293" t="s">
        <v>175</v>
      </c>
      <c r="F32" s="299" t="s">
        <v>689</v>
      </c>
      <c r="G32" s="660">
        <f>IFERROR(VLOOKUP(M32,FLU,2,FALSE),"")</f>
        <v>1</v>
      </c>
      <c r="H32" s="1017" t="s">
        <v>849</v>
      </c>
      <c r="I32" s="1018"/>
      <c r="J32" s="299" t="s">
        <v>689</v>
      </c>
      <c r="K32" s="382">
        <f>IFERROR(VLOOKUP(L32,FLU,2,FALSE),0)</f>
        <v>1</v>
      </c>
      <c r="L32" s="794" t="str">
        <f>M11&amp;M9</f>
        <v>24</v>
      </c>
      <c r="M32" s="795" t="str">
        <f>I11&amp;I9</f>
        <v>24</v>
      </c>
      <c r="N32" s="291"/>
      <c r="O32" s="287"/>
      <c r="P32" s="287"/>
      <c r="Q32" s="287"/>
      <c r="R32" s="427"/>
      <c r="S32" s="287"/>
      <c r="T32" s="287"/>
      <c r="U32" s="433"/>
      <c r="V32" s="433"/>
      <c r="W32" s="433"/>
      <c r="X32" s="433"/>
      <c r="Y32" s="433"/>
      <c r="Z32" s="433"/>
      <c r="AA32" s="433"/>
      <c r="AB32" s="433"/>
      <c r="AC32" s="433"/>
      <c r="AD32" s="433"/>
      <c r="AE32" s="433"/>
      <c r="AF32" s="433"/>
      <c r="AG32" s="433"/>
      <c r="AH32" s="433"/>
      <c r="AI32" s="433"/>
      <c r="AJ32" s="433"/>
      <c r="AK32" s="433"/>
      <c r="AL32" s="433"/>
      <c r="AM32" s="433"/>
      <c r="AN32" s="433"/>
      <c r="AO32" s="433"/>
      <c r="AP32" s="433"/>
      <c r="AQ32" s="433"/>
      <c r="AR32" s="433"/>
      <c r="AS32" s="433"/>
      <c r="AT32" s="433"/>
      <c r="AU32" s="433"/>
      <c r="AV32" s="433"/>
      <c r="AW32" s="433"/>
      <c r="AX32" s="433"/>
      <c r="AY32" s="433"/>
      <c r="AZ32" s="433"/>
      <c r="BA32" s="433"/>
      <c r="BB32" s="433"/>
      <c r="BC32" s="433"/>
      <c r="BD32" s="433"/>
      <c r="BE32" s="433"/>
      <c r="BF32" s="433"/>
      <c r="BG32" s="433"/>
      <c r="BH32" s="433"/>
      <c r="BI32" s="433"/>
      <c r="BJ32" s="433"/>
      <c r="BK32" s="433"/>
      <c r="BL32" s="433"/>
      <c r="BM32" s="433"/>
      <c r="BN32" s="433"/>
      <c r="BO32" s="433"/>
      <c r="BP32" s="433"/>
      <c r="BQ32" s="433"/>
      <c r="BR32" s="433"/>
      <c r="BS32" s="433"/>
    </row>
    <row r="33" spans="1:71" ht="24.95" customHeight="1" thickBot="1">
      <c r="A33" s="536"/>
      <c r="B33" s="229"/>
      <c r="C33" s="305"/>
      <c r="D33" s="997"/>
      <c r="E33" s="293" t="s">
        <v>637</v>
      </c>
      <c r="F33" s="299" t="s">
        <v>690</v>
      </c>
      <c r="G33" s="660" t="str">
        <f>IFERROR(VLOOKUP(M33,FMG,2,0),"")</f>
        <v/>
      </c>
      <c r="H33" s="1019"/>
      <c r="I33" s="1020"/>
      <c r="J33" s="299" t="s">
        <v>690</v>
      </c>
      <c r="K33" s="382">
        <f>IFERROR(VLOOKUP(L33,FMG,2,0),1)</f>
        <v>1</v>
      </c>
      <c r="L33" s="429" t="str">
        <f>M11&amp;M9&amp;M13</f>
        <v>24</v>
      </c>
      <c r="M33" s="795" t="str">
        <f>I11&amp;I9&amp;I13</f>
        <v>24</v>
      </c>
      <c r="N33" s="291"/>
      <c r="O33" s="287"/>
      <c r="P33" s="287"/>
      <c r="Q33" s="287"/>
      <c r="R33" s="427"/>
      <c r="S33" s="287"/>
      <c r="T33" s="287"/>
      <c r="U33" s="433"/>
      <c r="V33" s="433"/>
      <c r="W33" s="433"/>
      <c r="X33" s="433"/>
      <c r="Y33" s="433"/>
      <c r="Z33" s="433"/>
      <c r="AA33" s="433"/>
      <c r="AB33" s="433"/>
      <c r="AC33" s="433"/>
      <c r="AD33" s="433"/>
      <c r="AE33" s="433"/>
      <c r="AF33" s="433"/>
      <c r="AG33" s="433"/>
      <c r="AH33" s="433"/>
      <c r="AI33" s="433"/>
      <c r="AJ33" s="433"/>
      <c r="AK33" s="433"/>
      <c r="AL33" s="433"/>
      <c r="AM33" s="433"/>
      <c r="AN33" s="433"/>
      <c r="AO33" s="433"/>
      <c r="AP33" s="433"/>
      <c r="AQ33" s="433"/>
      <c r="AR33" s="433"/>
      <c r="AS33" s="433"/>
      <c r="AT33" s="433"/>
      <c r="AU33" s="433"/>
      <c r="AV33" s="433"/>
      <c r="AW33" s="433"/>
      <c r="AX33" s="433"/>
      <c r="AY33" s="433"/>
      <c r="AZ33" s="433"/>
      <c r="BA33" s="433"/>
      <c r="BB33" s="433"/>
      <c r="BC33" s="433"/>
      <c r="BD33" s="433"/>
      <c r="BE33" s="433"/>
      <c r="BF33" s="433"/>
      <c r="BG33" s="433"/>
      <c r="BH33" s="433"/>
      <c r="BI33" s="433"/>
      <c r="BJ33" s="433"/>
      <c r="BK33" s="433"/>
      <c r="BL33" s="433"/>
      <c r="BM33" s="433"/>
      <c r="BN33" s="433"/>
      <c r="BO33" s="433"/>
      <c r="BP33" s="433"/>
      <c r="BQ33" s="433"/>
      <c r="BR33" s="433"/>
      <c r="BS33" s="433"/>
    </row>
    <row r="34" spans="1:71" ht="24.95" customHeight="1" thickBot="1">
      <c r="A34" s="536"/>
      <c r="B34" s="229"/>
      <c r="C34" s="305"/>
      <c r="D34" s="997"/>
      <c r="E34" s="293" t="s">
        <v>177</v>
      </c>
      <c r="F34" s="299" t="s">
        <v>691</v>
      </c>
      <c r="G34" s="660" t="str">
        <f>IFERROR(VLOOKUP(M34,FI,2,0),"")</f>
        <v/>
      </c>
      <c r="H34" s="1019"/>
      <c r="I34" s="1020"/>
      <c r="J34" s="299" t="s">
        <v>691</v>
      </c>
      <c r="K34" s="382">
        <f>IFERROR(VLOOKUP(L34,FI,2,0),0)</f>
        <v>1</v>
      </c>
      <c r="L34" s="429" t="str">
        <f>M11&amp;M9&amp;M14</f>
        <v>247</v>
      </c>
      <c r="M34" s="795" t="str">
        <f>I11&amp;I9&amp;I14</f>
        <v>24</v>
      </c>
      <c r="N34" s="790"/>
      <c r="O34" s="287"/>
      <c r="P34" s="287"/>
      <c r="Q34" s="287"/>
      <c r="R34" s="427"/>
      <c r="S34" s="287"/>
      <c r="T34" s="287"/>
      <c r="U34" s="433"/>
      <c r="V34" s="433"/>
      <c r="W34" s="433"/>
      <c r="X34" s="433"/>
      <c r="Y34" s="433"/>
      <c r="Z34" s="433"/>
      <c r="AA34" s="433"/>
      <c r="AB34" s="433"/>
      <c r="AC34" s="433"/>
      <c r="AD34" s="433"/>
      <c r="AE34" s="433"/>
      <c r="AF34" s="433"/>
      <c r="AG34" s="433"/>
      <c r="AH34" s="433"/>
      <c r="AI34" s="433"/>
      <c r="AJ34" s="433"/>
      <c r="AK34" s="433"/>
      <c r="AL34" s="433"/>
      <c r="AM34" s="433"/>
      <c r="AN34" s="433"/>
      <c r="AO34" s="433"/>
      <c r="AP34" s="433"/>
      <c r="AQ34" s="433"/>
      <c r="AR34" s="433"/>
      <c r="AS34" s="433"/>
      <c r="AT34" s="433"/>
      <c r="AU34" s="433"/>
      <c r="AV34" s="433"/>
      <c r="AW34" s="433"/>
      <c r="AX34" s="433"/>
      <c r="AY34" s="433"/>
      <c r="AZ34" s="433"/>
      <c r="BA34" s="433"/>
      <c r="BB34" s="433"/>
      <c r="BC34" s="433"/>
      <c r="BD34" s="433"/>
      <c r="BE34" s="433"/>
      <c r="BF34" s="433"/>
      <c r="BG34" s="433"/>
      <c r="BH34" s="433"/>
      <c r="BI34" s="433"/>
      <c r="BJ34" s="433"/>
      <c r="BK34" s="433"/>
      <c r="BL34" s="433"/>
      <c r="BM34" s="433"/>
      <c r="BN34" s="433"/>
      <c r="BO34" s="433"/>
      <c r="BP34" s="433"/>
      <c r="BQ34" s="433"/>
      <c r="BR34" s="433"/>
      <c r="BS34" s="433"/>
    </row>
    <row r="35" spans="1:71" ht="36" customHeight="1" thickBot="1">
      <c r="A35" s="536"/>
      <c r="B35" s="229"/>
      <c r="C35" s="305"/>
      <c r="D35" s="997"/>
      <c r="E35" s="293" t="s">
        <v>597</v>
      </c>
      <c r="F35" s="295" t="s">
        <v>692</v>
      </c>
      <c r="G35" s="661">
        <f>IF(G29&gt;0,G29*G30*0.3*100,I30)</f>
        <v>113.10904872389791</v>
      </c>
      <c r="H35" s="1019"/>
      <c r="I35" s="1020"/>
      <c r="J35" s="299" t="str">
        <f>IF(J9="Terreno_Forestal","SOC100 =","SOC20 =")</f>
        <v>SOC100 =</v>
      </c>
      <c r="K35" s="381">
        <f>IFERROR(IF(M9=4,VLOOKUP(J12,NEIKER!M52:N61,2,0),G35*K32*K33*K34/G32*G33*G34),0)</f>
        <v>132.43</v>
      </c>
      <c r="L35" s="326"/>
      <c r="M35" s="791"/>
      <c r="N35" s="792"/>
      <c r="O35" s="287"/>
      <c r="P35" s="287"/>
      <c r="Q35" s="287"/>
      <c r="R35" s="427"/>
      <c r="S35" s="287"/>
      <c r="T35" s="287"/>
      <c r="U35" s="433"/>
      <c r="V35" s="433"/>
      <c r="W35" s="433"/>
      <c r="X35" s="433"/>
      <c r="Y35" s="433"/>
      <c r="Z35" s="433"/>
      <c r="AA35" s="433"/>
      <c r="AB35" s="433"/>
      <c r="AC35" s="433"/>
      <c r="AD35" s="433"/>
      <c r="AE35" s="433"/>
      <c r="AF35" s="433"/>
      <c r="AG35" s="433"/>
      <c r="AH35" s="433"/>
      <c r="AI35" s="433"/>
      <c r="AJ35" s="433"/>
      <c r="AK35" s="433"/>
      <c r="AL35" s="433"/>
      <c r="AM35" s="433"/>
      <c r="AN35" s="433"/>
      <c r="AO35" s="433"/>
      <c r="AP35" s="433"/>
      <c r="AQ35" s="433"/>
      <c r="AR35" s="433"/>
      <c r="AS35" s="433"/>
      <c r="AT35" s="433"/>
      <c r="AU35" s="433"/>
      <c r="AV35" s="433"/>
      <c r="AW35" s="433"/>
      <c r="AX35" s="433"/>
      <c r="AY35" s="433"/>
      <c r="AZ35" s="433"/>
      <c r="BA35" s="433"/>
      <c r="BB35" s="433"/>
      <c r="BC35" s="433"/>
      <c r="BD35" s="433"/>
      <c r="BE35" s="433"/>
      <c r="BF35" s="433"/>
      <c r="BG35" s="433"/>
      <c r="BH35" s="433"/>
      <c r="BI35" s="433"/>
      <c r="BJ35" s="433"/>
      <c r="BK35" s="433"/>
      <c r="BL35" s="433"/>
      <c r="BM35" s="433"/>
      <c r="BN35" s="433"/>
      <c r="BO35" s="433"/>
      <c r="BP35" s="433"/>
      <c r="BQ35" s="433"/>
      <c r="BR35" s="433"/>
      <c r="BS35" s="433"/>
    </row>
    <row r="36" spans="1:71" ht="36" customHeight="1" thickBot="1">
      <c r="A36" s="536"/>
      <c r="B36" s="229"/>
      <c r="C36" s="305"/>
      <c r="D36" s="997"/>
      <c r="E36" s="293" t="s">
        <v>623</v>
      </c>
      <c r="F36" s="295" t="s">
        <v>694</v>
      </c>
      <c r="G36" s="661" t="str">
        <f>IFERROR(G35*I7,"")</f>
        <v/>
      </c>
      <c r="H36" s="1019"/>
      <c r="I36" s="1020"/>
      <c r="J36" s="299" t="s">
        <v>695</v>
      </c>
      <c r="K36" s="381">
        <f>IFERROR(IF('2. Datos generales proyecto'!R12&gt;VLOOKUP(J9,NEIKER!Q53:R57,2,0),K35,G35+(K35-G35)*'2. Datos generales proyecto'!R12/VLOOKUP(J9,NEIKER!Q53:R57,2,0)),0)</f>
        <v>122.76952436194895</v>
      </c>
      <c r="L36" s="326"/>
      <c r="M36" s="791"/>
      <c r="N36" s="792"/>
      <c r="O36" s="287"/>
      <c r="P36" s="287"/>
      <c r="Q36" s="287"/>
      <c r="R36" s="427"/>
      <c r="S36" s="287"/>
      <c r="T36" s="287"/>
      <c r="U36" s="433"/>
      <c r="V36" s="433"/>
      <c r="W36" s="433"/>
      <c r="X36" s="433"/>
      <c r="Y36" s="433"/>
      <c r="Z36" s="433"/>
      <c r="AA36" s="433"/>
      <c r="AB36" s="433"/>
      <c r="AC36" s="433"/>
      <c r="AD36" s="433"/>
      <c r="AE36" s="433"/>
      <c r="AF36" s="433"/>
      <c r="AG36" s="433"/>
      <c r="AH36" s="433"/>
      <c r="AI36" s="433"/>
      <c r="AJ36" s="433"/>
      <c r="AK36" s="433"/>
      <c r="AL36" s="433"/>
      <c r="AM36" s="433"/>
      <c r="AN36" s="433"/>
      <c r="AO36" s="433"/>
      <c r="AP36" s="433"/>
      <c r="AQ36" s="433"/>
      <c r="AR36" s="433"/>
      <c r="AS36" s="433"/>
      <c r="AT36" s="433"/>
      <c r="AU36" s="433"/>
      <c r="AV36" s="433"/>
      <c r="AW36" s="433"/>
      <c r="AX36" s="433"/>
      <c r="AY36" s="433"/>
      <c r="AZ36" s="433"/>
      <c r="BA36" s="433"/>
      <c r="BB36" s="433"/>
      <c r="BC36" s="433"/>
      <c r="BD36" s="433"/>
      <c r="BE36" s="433"/>
      <c r="BF36" s="433"/>
      <c r="BG36" s="433"/>
      <c r="BH36" s="433"/>
      <c r="BI36" s="433"/>
      <c r="BJ36" s="433"/>
      <c r="BK36" s="433"/>
      <c r="BL36" s="433"/>
      <c r="BM36" s="433"/>
      <c r="BN36" s="433"/>
      <c r="BO36" s="433"/>
      <c r="BP36" s="433"/>
      <c r="BQ36" s="433"/>
      <c r="BR36" s="433"/>
      <c r="BS36" s="433"/>
    </row>
    <row r="37" spans="1:71" ht="36" customHeight="1" thickBot="1">
      <c r="A37" s="536"/>
      <c r="B37" s="229"/>
      <c r="C37" s="305"/>
      <c r="D37" s="997"/>
      <c r="E37" s="293" t="s">
        <v>598</v>
      </c>
      <c r="F37" s="295" t="s">
        <v>696</v>
      </c>
      <c r="G37" s="661">
        <f>IFERROR(IF(AND(I9&lt;&gt;4,M9=4),0,IF(AND(I9=3,I11=2),2.7*0.47,IF(AND(I9=3,I11=1),1.6*0.47,IF(AND(I9=5),5.75,IF(AND(I9=1),10*0.47,IF(AND(I9=2),2.1*20,(G24))))))),"")</f>
        <v>69.767999999999986</v>
      </c>
      <c r="H37" s="1019"/>
      <c r="I37" s="1020"/>
      <c r="J37" s="299" t="s">
        <v>753</v>
      </c>
      <c r="K37" s="381">
        <f>IFERROR(IF(AND(M9=3,M11=2),2.7*0.47,IF(AND(M9=3,M11=1),1.6*0.47,IF(AND(M9=5),5.7*0.5,IF(AND(M9=1),10*0.47,IF(AND(M9=2),MIN(63,2.1*'2. Datos generales proyecto'!R12),('3. Biomasa forestal futura'!T26*12/44+'3. Biomasa forestal futura'!T42*12/44)))))),0)</f>
        <v>13.115558612721811</v>
      </c>
      <c r="L37" s="326"/>
      <c r="M37" s="791"/>
      <c r="N37" s="291"/>
      <c r="O37" s="287"/>
      <c r="P37" s="287"/>
      <c r="Q37" s="287"/>
      <c r="R37" s="427"/>
      <c r="S37" s="287"/>
      <c r="T37" s="287"/>
      <c r="U37" s="433"/>
      <c r="V37" s="433"/>
      <c r="W37" s="433"/>
      <c r="X37" s="433"/>
      <c r="Y37" s="433"/>
      <c r="Z37" s="433"/>
      <c r="AA37" s="433"/>
      <c r="AB37" s="433"/>
      <c r="AC37" s="433"/>
      <c r="AD37" s="433"/>
      <c r="AE37" s="433"/>
      <c r="AF37" s="433"/>
      <c r="AG37" s="433"/>
      <c r="AH37" s="433"/>
      <c r="AI37" s="433"/>
      <c r="AJ37" s="433"/>
      <c r="AK37" s="433"/>
      <c r="AL37" s="433"/>
      <c r="AM37" s="433"/>
      <c r="AN37" s="433"/>
      <c r="AO37" s="433"/>
      <c r="AP37" s="433"/>
      <c r="AQ37" s="433"/>
      <c r="AR37" s="433"/>
      <c r="AS37" s="433"/>
      <c r="AT37" s="433"/>
      <c r="AU37" s="433"/>
      <c r="AV37" s="433"/>
      <c r="AW37" s="433"/>
      <c r="AX37" s="433"/>
      <c r="AY37" s="433"/>
      <c r="AZ37" s="433"/>
      <c r="BA37" s="433"/>
      <c r="BB37" s="433"/>
      <c r="BC37" s="433"/>
      <c r="BD37" s="433"/>
      <c r="BE37" s="433"/>
      <c r="BF37" s="433"/>
      <c r="BG37" s="433"/>
      <c r="BH37" s="433"/>
      <c r="BI37" s="433"/>
      <c r="BJ37" s="433"/>
      <c r="BK37" s="433"/>
      <c r="BL37" s="433"/>
      <c r="BM37" s="433"/>
      <c r="BN37" s="433"/>
      <c r="BO37" s="433"/>
      <c r="BP37" s="433"/>
      <c r="BQ37" s="433"/>
      <c r="BR37" s="433"/>
      <c r="BS37" s="433"/>
    </row>
    <row r="38" spans="1:71" ht="39.75" customHeight="1" thickBot="1">
      <c r="A38" s="536"/>
      <c r="B38" s="229"/>
      <c r="C38" s="305"/>
      <c r="D38" s="997"/>
      <c r="E38" s="293" t="s">
        <v>654</v>
      </c>
      <c r="F38" s="295" t="s">
        <v>697</v>
      </c>
      <c r="G38" s="661">
        <f>G25</f>
        <v>23.256</v>
      </c>
      <c r="H38" s="1021"/>
      <c r="I38" s="1022"/>
      <c r="J38" s="234"/>
      <c r="K38" s="302"/>
      <c r="L38" s="236"/>
      <c r="M38" s="444"/>
      <c r="N38" s="284"/>
      <c r="O38" s="287"/>
      <c r="P38" s="287"/>
      <c r="Q38" s="287"/>
      <c r="R38" s="427"/>
      <c r="S38" s="287"/>
      <c r="T38" s="287"/>
      <c r="U38" s="433"/>
      <c r="V38" s="433"/>
      <c r="W38" s="433"/>
      <c r="X38" s="433"/>
      <c r="Y38" s="433"/>
      <c r="Z38" s="433"/>
      <c r="AA38" s="433"/>
      <c r="AB38" s="433"/>
      <c r="AC38" s="433"/>
      <c r="AD38" s="433"/>
      <c r="AE38" s="433"/>
      <c r="AF38" s="433"/>
      <c r="AG38" s="433"/>
      <c r="AH38" s="433"/>
      <c r="AI38" s="433"/>
      <c r="AJ38" s="433"/>
      <c r="AK38" s="433"/>
      <c r="AL38" s="433"/>
      <c r="AM38" s="433"/>
      <c r="AN38" s="433"/>
      <c r="AO38" s="433"/>
      <c r="AP38" s="433"/>
      <c r="AQ38" s="433"/>
      <c r="AR38" s="433"/>
      <c r="AS38" s="433"/>
      <c r="AT38" s="433"/>
      <c r="AU38" s="433"/>
      <c r="AV38" s="433"/>
      <c r="AW38" s="433"/>
      <c r="AX38" s="433"/>
      <c r="AY38" s="433"/>
      <c r="AZ38" s="433"/>
      <c r="BA38" s="433"/>
      <c r="BB38" s="433"/>
      <c r="BC38" s="433"/>
      <c r="BD38" s="433"/>
      <c r="BE38" s="433"/>
      <c r="BF38" s="433"/>
      <c r="BG38" s="433"/>
      <c r="BH38" s="433"/>
      <c r="BI38" s="433"/>
      <c r="BJ38" s="433"/>
      <c r="BK38" s="433"/>
      <c r="BL38" s="433"/>
      <c r="BM38" s="433"/>
      <c r="BN38" s="433"/>
      <c r="BO38" s="433"/>
      <c r="BP38" s="433"/>
      <c r="BQ38" s="433"/>
      <c r="BR38" s="433"/>
      <c r="BS38" s="433"/>
    </row>
    <row r="39" spans="1:71" ht="34.5" hidden="1" customHeight="1" thickBot="1">
      <c r="A39" s="536"/>
      <c r="B39" s="229"/>
      <c r="C39" s="305"/>
      <c r="D39" s="997"/>
      <c r="E39" s="510" t="s">
        <v>787</v>
      </c>
      <c r="F39" s="303" t="s">
        <v>777</v>
      </c>
      <c r="G39" s="381">
        <f>G26</f>
        <v>0</v>
      </c>
      <c r="H39" s="236"/>
      <c r="I39" s="304"/>
      <c r="J39" s="234"/>
      <c r="K39" s="302"/>
      <c r="L39" s="234"/>
      <c r="M39" s="444"/>
      <c r="N39" s="284"/>
      <c r="O39" s="287"/>
      <c r="P39" s="287"/>
      <c r="Q39" s="287"/>
      <c r="R39" s="427"/>
      <c r="S39" s="287"/>
      <c r="T39" s="287"/>
      <c r="U39" s="433"/>
      <c r="V39" s="433"/>
      <c r="W39" s="433"/>
      <c r="X39" s="433"/>
      <c r="Y39" s="433"/>
      <c r="Z39" s="433"/>
      <c r="AA39" s="433"/>
      <c r="AB39" s="433"/>
      <c r="AC39" s="433"/>
      <c r="AD39" s="433"/>
      <c r="AE39" s="433"/>
      <c r="AF39" s="433"/>
      <c r="AG39" s="433"/>
      <c r="AH39" s="433"/>
      <c r="AI39" s="433"/>
      <c r="AJ39" s="433"/>
      <c r="AK39" s="433"/>
      <c r="AL39" s="433"/>
      <c r="AM39" s="433"/>
      <c r="AN39" s="433"/>
      <c r="AO39" s="433"/>
      <c r="AP39" s="433"/>
      <c r="AQ39" s="433"/>
      <c r="AR39" s="433"/>
      <c r="AS39" s="433"/>
      <c r="AT39" s="433"/>
      <c r="AU39" s="433"/>
      <c r="AV39" s="433"/>
      <c r="AW39" s="433"/>
      <c r="AX39" s="433"/>
      <c r="AY39" s="433"/>
      <c r="AZ39" s="433"/>
      <c r="BA39" s="433"/>
      <c r="BB39" s="433"/>
      <c r="BC39" s="433"/>
      <c r="BD39" s="433"/>
      <c r="BE39" s="433"/>
      <c r="BF39" s="433"/>
      <c r="BG39" s="433"/>
      <c r="BH39" s="433"/>
      <c r="BI39" s="433"/>
      <c r="BJ39" s="433"/>
      <c r="BK39" s="433"/>
      <c r="BL39" s="433"/>
      <c r="BM39" s="433"/>
      <c r="BN39" s="433"/>
      <c r="BO39" s="433"/>
      <c r="BP39" s="433"/>
      <c r="BQ39" s="433"/>
      <c r="BR39" s="433"/>
      <c r="BS39" s="433"/>
    </row>
    <row r="40" spans="1:71" ht="45.75" hidden="1" customHeight="1" thickBot="1">
      <c r="A40" s="536"/>
      <c r="B40" s="229"/>
      <c r="C40" s="305"/>
      <c r="D40" s="997"/>
      <c r="E40" s="293" t="s">
        <v>601</v>
      </c>
      <c r="F40" s="299" t="s">
        <v>698</v>
      </c>
      <c r="G40" s="381" t="e">
        <f>G35*I7+G37</f>
        <v>#N/A</v>
      </c>
      <c r="H40" s="236"/>
      <c r="I40" s="1011" t="s">
        <v>781</v>
      </c>
      <c r="J40" s="301"/>
      <c r="K40" s="294"/>
      <c r="L40" s="236"/>
      <c r="M40" s="444"/>
      <c r="N40" s="284"/>
      <c r="O40" s="287"/>
      <c r="P40" s="287"/>
      <c r="Q40" s="287"/>
      <c r="R40" s="427"/>
      <c r="S40" s="287"/>
      <c r="T40" s="287"/>
      <c r="U40" s="433"/>
      <c r="V40" s="433"/>
      <c r="W40" s="433"/>
      <c r="X40" s="433"/>
      <c r="Y40" s="433"/>
      <c r="Z40" s="433"/>
      <c r="AA40" s="433"/>
      <c r="AB40" s="433"/>
      <c r="AC40" s="433"/>
      <c r="AD40" s="433"/>
      <c r="AE40" s="433"/>
      <c r="AF40" s="433"/>
      <c r="AG40" s="433"/>
      <c r="AH40" s="433"/>
      <c r="AI40" s="433"/>
      <c r="AJ40" s="433"/>
      <c r="AK40" s="433"/>
      <c r="AL40" s="433"/>
      <c r="AM40" s="433"/>
      <c r="AN40" s="433"/>
      <c r="AO40" s="433"/>
      <c r="AP40" s="433"/>
      <c r="AQ40" s="433"/>
      <c r="AR40" s="433"/>
      <c r="AS40" s="433"/>
      <c r="AT40" s="433"/>
      <c r="AU40" s="433"/>
      <c r="AV40" s="433"/>
      <c r="AW40" s="433"/>
      <c r="AX40" s="433"/>
      <c r="AY40" s="433"/>
      <c r="AZ40" s="433"/>
      <c r="BA40" s="433"/>
      <c r="BB40" s="433"/>
      <c r="BC40" s="433"/>
      <c r="BD40" s="433"/>
      <c r="BE40" s="433"/>
      <c r="BF40" s="433"/>
      <c r="BG40" s="433"/>
      <c r="BH40" s="433"/>
      <c r="BI40" s="433"/>
      <c r="BJ40" s="433"/>
      <c r="BK40" s="433"/>
      <c r="BL40" s="433"/>
      <c r="BM40" s="433"/>
      <c r="BN40" s="433"/>
      <c r="BO40" s="433"/>
      <c r="BP40" s="433"/>
      <c r="BQ40" s="433"/>
      <c r="BR40" s="433"/>
      <c r="BS40" s="433"/>
    </row>
    <row r="41" spans="1:71" ht="33.75" hidden="1" customHeight="1" thickBot="1">
      <c r="A41" s="536"/>
      <c r="B41" s="229"/>
      <c r="C41" s="305"/>
      <c r="D41" s="997"/>
      <c r="E41" s="293" t="s">
        <v>602</v>
      </c>
      <c r="F41" s="299" t="s">
        <v>699</v>
      </c>
      <c r="G41" s="381">
        <f>G35+G37</f>
        <v>182.8770487238979</v>
      </c>
      <c r="H41" s="236"/>
      <c r="I41" s="1012"/>
      <c r="J41" s="236"/>
      <c r="K41" s="301"/>
      <c r="L41" s="294"/>
      <c r="M41" s="444"/>
      <c r="N41" s="284"/>
      <c r="O41" s="287"/>
      <c r="P41" s="287"/>
      <c r="Q41" s="287"/>
      <c r="R41" s="427"/>
      <c r="S41" s="287"/>
      <c r="T41" s="287"/>
      <c r="U41" s="433"/>
      <c r="V41" s="433"/>
      <c r="W41" s="433"/>
      <c r="X41" s="433"/>
      <c r="Y41" s="433"/>
      <c r="Z41" s="433"/>
      <c r="AA41" s="433"/>
      <c r="AB41" s="433"/>
      <c r="AC41" s="433"/>
      <c r="AD41" s="433"/>
      <c r="AE41" s="433"/>
      <c r="AF41" s="433"/>
      <c r="AG41" s="433"/>
      <c r="AH41" s="433"/>
      <c r="AI41" s="433"/>
      <c r="AJ41" s="433"/>
      <c r="AK41" s="433"/>
      <c r="AL41" s="433"/>
      <c r="AM41" s="433"/>
      <c r="AN41" s="433"/>
      <c r="AO41" s="433"/>
      <c r="AP41" s="433"/>
      <c r="AQ41" s="433"/>
      <c r="AR41" s="433"/>
      <c r="AS41" s="433"/>
      <c r="AT41" s="433"/>
      <c r="AU41" s="433"/>
      <c r="AV41" s="433"/>
      <c r="AW41" s="433"/>
      <c r="AX41" s="433"/>
      <c r="AY41" s="433"/>
      <c r="AZ41" s="433"/>
      <c r="BA41" s="433"/>
      <c r="BB41" s="433"/>
      <c r="BC41" s="433"/>
      <c r="BD41" s="433"/>
      <c r="BE41" s="433"/>
      <c r="BF41" s="433"/>
      <c r="BG41" s="433"/>
      <c r="BH41" s="433"/>
      <c r="BI41" s="433"/>
      <c r="BJ41" s="433"/>
      <c r="BK41" s="433"/>
      <c r="BL41" s="433"/>
      <c r="BM41" s="433"/>
      <c r="BN41" s="433"/>
      <c r="BO41" s="433"/>
      <c r="BP41" s="433"/>
      <c r="BQ41" s="433"/>
      <c r="BR41" s="433"/>
      <c r="BS41" s="433"/>
    </row>
    <row r="42" spans="1:71" ht="45.75" hidden="1" customHeight="1" thickBot="1">
      <c r="A42" s="536"/>
      <c r="B42" s="229"/>
      <c r="C42" s="305"/>
      <c r="D42" s="997"/>
      <c r="E42" s="293" t="s">
        <v>603</v>
      </c>
      <c r="F42" s="299" t="s">
        <v>700</v>
      </c>
      <c r="G42" s="381" t="e">
        <f>-(G41-G40)</f>
        <v>#N/A</v>
      </c>
      <c r="H42" s="236"/>
      <c r="I42" s="1013"/>
      <c r="J42" s="236"/>
      <c r="K42" s="300"/>
      <c r="L42" s="305"/>
      <c r="M42" s="444"/>
      <c r="N42" s="284"/>
      <c r="O42" s="287"/>
      <c r="P42" s="287"/>
      <c r="Q42" s="287"/>
      <c r="R42" s="427"/>
      <c r="S42" s="287"/>
      <c r="T42" s="287"/>
      <c r="U42" s="433"/>
      <c r="V42" s="433"/>
      <c r="W42" s="433"/>
      <c r="X42" s="433"/>
      <c r="Y42" s="433"/>
      <c r="Z42" s="433"/>
      <c r="AA42" s="433"/>
      <c r="AB42" s="433"/>
      <c r="AC42" s="433"/>
      <c r="AD42" s="433"/>
      <c r="AE42" s="433"/>
      <c r="AF42" s="433"/>
      <c r="AG42" s="433"/>
      <c r="AH42" s="433"/>
      <c r="AI42" s="433"/>
      <c r="AJ42" s="433"/>
      <c r="AK42" s="433"/>
      <c r="AL42" s="433"/>
      <c r="AM42" s="433"/>
      <c r="AN42" s="433"/>
      <c r="AO42" s="433"/>
      <c r="AP42" s="433"/>
      <c r="AQ42" s="433"/>
      <c r="AR42" s="433"/>
      <c r="AS42" s="433"/>
      <c r="AT42" s="433"/>
      <c r="AU42" s="433"/>
      <c r="AV42" s="433"/>
      <c r="AW42" s="433"/>
      <c r="AX42" s="433"/>
      <c r="AY42" s="433"/>
      <c r="AZ42" s="433"/>
      <c r="BA42" s="433"/>
      <c r="BB42" s="433"/>
      <c r="BC42" s="433"/>
      <c r="BD42" s="433"/>
      <c r="BE42" s="433"/>
      <c r="BF42" s="433"/>
      <c r="BG42" s="433"/>
      <c r="BH42" s="433"/>
      <c r="BI42" s="433"/>
      <c r="BJ42" s="433"/>
      <c r="BK42" s="433"/>
      <c r="BL42" s="433"/>
      <c r="BM42" s="433"/>
      <c r="BN42" s="433"/>
      <c r="BO42" s="433"/>
      <c r="BP42" s="433"/>
      <c r="BQ42" s="433"/>
      <c r="BR42" s="433"/>
      <c r="BS42" s="433"/>
    </row>
    <row r="43" spans="1:71" ht="45.75" customHeight="1" thickBot="1">
      <c r="A43" s="536"/>
      <c r="B43" s="229"/>
      <c r="C43" s="305"/>
      <c r="D43" s="997"/>
      <c r="E43" s="300"/>
      <c r="F43" s="300"/>
      <c r="G43" s="300"/>
      <c r="H43" s="236"/>
      <c r="I43" s="516"/>
      <c r="J43" s="236"/>
      <c r="K43" s="236"/>
      <c r="L43" s="236"/>
      <c r="M43" s="444"/>
      <c r="N43" s="284"/>
      <c r="O43" s="287"/>
      <c r="P43" s="287"/>
      <c r="Q43" s="287"/>
      <c r="R43" s="427"/>
      <c r="S43" s="287"/>
      <c r="T43" s="287"/>
      <c r="U43" s="433"/>
      <c r="V43" s="433"/>
      <c r="W43" s="433"/>
      <c r="X43" s="433"/>
      <c r="Y43" s="433"/>
      <c r="Z43" s="433"/>
      <c r="AA43" s="433"/>
      <c r="AB43" s="433"/>
      <c r="AC43" s="433"/>
      <c r="AD43" s="433"/>
      <c r="AE43" s="433"/>
      <c r="AF43" s="433"/>
      <c r="AG43" s="433"/>
      <c r="AH43" s="433"/>
      <c r="AI43" s="433"/>
      <c r="AJ43" s="433"/>
      <c r="AK43" s="433"/>
      <c r="AL43" s="433"/>
      <c r="AM43" s="433"/>
      <c r="AN43" s="433"/>
      <c r="AO43" s="433"/>
      <c r="AP43" s="433"/>
      <c r="AQ43" s="433"/>
      <c r="AR43" s="433"/>
      <c r="AS43" s="433"/>
      <c r="AT43" s="433"/>
      <c r="AU43" s="433"/>
      <c r="AV43" s="433"/>
      <c r="AW43" s="433"/>
      <c r="AX43" s="433"/>
      <c r="AY43" s="433"/>
      <c r="AZ43" s="433"/>
      <c r="BA43" s="433"/>
      <c r="BB43" s="433"/>
      <c r="BC43" s="433"/>
      <c r="BD43" s="433"/>
      <c r="BE43" s="433"/>
      <c r="BF43" s="433"/>
      <c r="BG43" s="433"/>
      <c r="BH43" s="433"/>
      <c r="BI43" s="433"/>
      <c r="BJ43" s="433"/>
      <c r="BK43" s="433"/>
      <c r="BL43" s="433"/>
      <c r="BM43" s="433"/>
      <c r="BN43" s="433"/>
      <c r="BO43" s="433"/>
      <c r="BP43" s="433"/>
      <c r="BQ43" s="433"/>
      <c r="BR43" s="433"/>
      <c r="BS43" s="433"/>
    </row>
    <row r="44" spans="1:71" ht="36" hidden="1" customHeight="1" thickBot="1">
      <c r="A44" s="536"/>
      <c r="B44" s="229"/>
      <c r="C44" s="305"/>
      <c r="D44" s="997"/>
      <c r="E44" s="510" t="s">
        <v>787</v>
      </c>
      <c r="F44" s="299"/>
      <c r="G44" s="292"/>
      <c r="H44" s="299" t="s">
        <v>778</v>
      </c>
      <c r="I44" s="528">
        <f>G39</f>
        <v>0</v>
      </c>
      <c r="J44" s="513"/>
      <c r="K44" s="236"/>
      <c r="L44" s="236"/>
      <c r="M44" s="444"/>
      <c r="N44" s="284"/>
      <c r="O44" s="287"/>
      <c r="P44" s="287"/>
      <c r="Q44" s="287"/>
      <c r="R44" s="427"/>
      <c r="S44" s="287"/>
      <c r="T44" s="287"/>
      <c r="U44" s="433"/>
      <c r="V44" s="433"/>
      <c r="W44" s="433"/>
      <c r="X44" s="433"/>
      <c r="Y44" s="433"/>
      <c r="Z44" s="433"/>
      <c r="AA44" s="433"/>
      <c r="AB44" s="433"/>
      <c r="AC44" s="433"/>
      <c r="AD44" s="433"/>
      <c r="AE44" s="433"/>
      <c r="AF44" s="433"/>
      <c r="AG44" s="433"/>
      <c r="AH44" s="433"/>
      <c r="AI44" s="433"/>
      <c r="AJ44" s="433"/>
      <c r="AK44" s="433"/>
      <c r="AL44" s="433"/>
      <c r="AM44" s="433"/>
      <c r="AN44" s="433"/>
      <c r="AO44" s="433"/>
      <c r="AP44" s="433"/>
      <c r="AQ44" s="433"/>
      <c r="AR44" s="433"/>
      <c r="AS44" s="433"/>
      <c r="AT44" s="433"/>
      <c r="AU44" s="433"/>
      <c r="AV44" s="433"/>
      <c r="AW44" s="433"/>
      <c r="AX44" s="433"/>
      <c r="AY44" s="433"/>
      <c r="AZ44" s="433"/>
      <c r="BA44" s="433"/>
      <c r="BB44" s="433"/>
      <c r="BC44" s="433"/>
      <c r="BD44" s="433"/>
      <c r="BE44" s="433"/>
      <c r="BF44" s="433"/>
      <c r="BG44" s="433"/>
      <c r="BH44" s="433"/>
      <c r="BI44" s="433"/>
      <c r="BJ44" s="433"/>
      <c r="BK44" s="433"/>
      <c r="BL44" s="433"/>
      <c r="BM44" s="433"/>
      <c r="BN44" s="433"/>
      <c r="BO44" s="433"/>
      <c r="BP44" s="433"/>
      <c r="BQ44" s="433"/>
      <c r="BR44" s="433"/>
      <c r="BS44" s="433"/>
    </row>
    <row r="45" spans="1:71" ht="36" customHeight="1" thickBot="1">
      <c r="A45" s="536"/>
      <c r="B45" s="229"/>
      <c r="C45" s="305"/>
      <c r="D45" s="997"/>
      <c r="E45" s="345" t="s">
        <v>704</v>
      </c>
      <c r="F45" s="305"/>
      <c r="G45" s="305"/>
      <c r="H45" s="295" t="s">
        <v>701</v>
      </c>
      <c r="I45" s="381">
        <f>K37</f>
        <v>13.115558612721811</v>
      </c>
      <c r="J45" s="306"/>
      <c r="K45" s="236"/>
      <c r="L45" s="236"/>
      <c r="M45" s="444"/>
      <c r="N45" s="284"/>
      <c r="O45" s="287"/>
      <c r="P45" s="287"/>
      <c r="Q45" s="287"/>
      <c r="R45" s="427"/>
      <c r="S45" s="287"/>
      <c r="T45" s="287"/>
      <c r="U45" s="433"/>
      <c r="V45" s="433"/>
      <c r="W45" s="433"/>
      <c r="X45" s="433"/>
      <c r="Y45" s="433"/>
      <c r="Z45" s="433"/>
      <c r="AA45" s="433"/>
      <c r="AB45" s="433"/>
      <c r="AC45" s="433"/>
      <c r="AD45" s="433"/>
      <c r="AE45" s="433"/>
      <c r="AF45" s="433"/>
      <c r="AG45" s="433"/>
      <c r="AH45" s="433"/>
      <c r="AI45" s="433"/>
      <c r="AJ45" s="433"/>
      <c r="AK45" s="433"/>
      <c r="AL45" s="433"/>
      <c r="AM45" s="433"/>
      <c r="AN45" s="433"/>
      <c r="AO45" s="433"/>
      <c r="AP45" s="433"/>
      <c r="AQ45" s="433"/>
      <c r="AR45" s="433"/>
      <c r="AS45" s="433"/>
      <c r="AT45" s="433"/>
      <c r="AU45" s="433"/>
      <c r="AV45" s="433"/>
      <c r="AW45" s="433"/>
      <c r="AX45" s="433"/>
      <c r="AY45" s="433"/>
      <c r="AZ45" s="433"/>
      <c r="BA45" s="433"/>
      <c r="BB45" s="433"/>
      <c r="BC45" s="433"/>
      <c r="BD45" s="433"/>
      <c r="BE45" s="433"/>
      <c r="BF45" s="433"/>
      <c r="BG45" s="433"/>
      <c r="BH45" s="433"/>
      <c r="BI45" s="433"/>
      <c r="BJ45" s="433"/>
      <c r="BK45" s="433"/>
      <c r="BL45" s="433"/>
      <c r="BM45" s="433"/>
      <c r="BN45" s="433"/>
      <c r="BO45" s="433"/>
      <c r="BP45" s="433"/>
      <c r="BQ45" s="433"/>
      <c r="BR45" s="433"/>
      <c r="BS45" s="433"/>
    </row>
    <row r="46" spans="1:71" ht="36" customHeight="1" thickBot="1">
      <c r="A46" s="536"/>
      <c r="B46" s="229"/>
      <c r="C46" s="305"/>
      <c r="D46" s="997"/>
      <c r="E46" s="293" t="s">
        <v>654</v>
      </c>
      <c r="F46" s="305"/>
      <c r="G46" s="305"/>
      <c r="H46" s="295" t="s">
        <v>697</v>
      </c>
      <c r="I46" s="381">
        <f>IF(G38="",0,G38)</f>
        <v>23.256</v>
      </c>
      <c r="J46" s="306"/>
      <c r="K46" s="236"/>
      <c r="L46" s="236"/>
      <c r="M46" s="444"/>
      <c r="N46" s="487"/>
      <c r="O46" s="287"/>
      <c r="P46" s="287"/>
      <c r="Q46" s="287"/>
      <c r="R46" s="427"/>
      <c r="S46" s="287"/>
      <c r="T46" s="287"/>
      <c r="U46" s="433"/>
      <c r="V46" s="433"/>
      <c r="W46" s="433"/>
      <c r="X46" s="433"/>
      <c r="Y46" s="433"/>
      <c r="Z46" s="433"/>
      <c r="AA46" s="433"/>
      <c r="AB46" s="433"/>
      <c r="AC46" s="433"/>
      <c r="AD46" s="433"/>
      <c r="AE46" s="433"/>
      <c r="AF46" s="433"/>
      <c r="AG46" s="433"/>
      <c r="AH46" s="433"/>
      <c r="AI46" s="433"/>
      <c r="AJ46" s="433"/>
      <c r="AK46" s="433"/>
      <c r="AL46" s="433"/>
      <c r="AM46" s="433"/>
      <c r="AN46" s="433"/>
      <c r="AO46" s="433"/>
      <c r="AP46" s="433"/>
      <c r="AQ46" s="433"/>
      <c r="AR46" s="433"/>
      <c r="AS46" s="433"/>
      <c r="AT46" s="433"/>
      <c r="AU46" s="433"/>
      <c r="AV46" s="433"/>
      <c r="AW46" s="433"/>
      <c r="AX46" s="433"/>
      <c r="AY46" s="433"/>
      <c r="AZ46" s="433"/>
      <c r="BA46" s="433"/>
      <c r="BB46" s="433"/>
      <c r="BC46" s="433"/>
      <c r="BD46" s="433"/>
      <c r="BE46" s="433"/>
      <c r="BF46" s="433"/>
      <c r="BG46" s="433"/>
      <c r="BH46" s="433"/>
      <c r="BI46" s="433"/>
      <c r="BJ46" s="433"/>
      <c r="BK46" s="433"/>
      <c r="BL46" s="433"/>
      <c r="BM46" s="433"/>
      <c r="BN46" s="433"/>
      <c r="BO46" s="433"/>
      <c r="BP46" s="433"/>
      <c r="BQ46" s="433"/>
      <c r="BR46" s="433"/>
      <c r="BS46" s="433"/>
    </row>
    <row r="47" spans="1:71" ht="36.75" thickBot="1">
      <c r="A47" s="536"/>
      <c r="B47" s="229"/>
      <c r="C47" s="305"/>
      <c r="D47" s="997"/>
      <c r="E47" s="345" t="s">
        <v>705</v>
      </c>
      <c r="F47" s="305"/>
      <c r="G47" s="305"/>
      <c r="H47" s="295" t="s">
        <v>878</v>
      </c>
      <c r="I47" s="381">
        <f>IFERROR(K36-G35,"")</f>
        <v>9.6604756380510395</v>
      </c>
      <c r="J47" s="236"/>
      <c r="K47" s="236"/>
      <c r="L47" s="236"/>
      <c r="M47" s="232"/>
      <c r="N47" s="487"/>
      <c r="O47" s="287"/>
      <c r="P47" s="287"/>
      <c r="Q47" s="287"/>
      <c r="R47" s="427"/>
      <c r="S47" s="287"/>
      <c r="T47" s="287"/>
      <c r="U47" s="433"/>
      <c r="V47" s="433"/>
      <c r="W47" s="433"/>
      <c r="X47" s="433"/>
      <c r="Y47" s="433"/>
      <c r="Z47" s="433"/>
      <c r="AA47" s="433"/>
      <c r="AB47" s="433"/>
      <c r="AC47" s="433"/>
      <c r="AD47" s="433"/>
      <c r="AE47" s="433"/>
      <c r="AF47" s="433"/>
      <c r="AG47" s="433"/>
      <c r="AH47" s="433"/>
      <c r="AI47" s="433"/>
      <c r="AJ47" s="433"/>
      <c r="AK47" s="433"/>
      <c r="AL47" s="433"/>
      <c r="AM47" s="433"/>
      <c r="AN47" s="433"/>
      <c r="AO47" s="433"/>
      <c r="AP47" s="433"/>
      <c r="AQ47" s="433"/>
      <c r="AR47" s="433"/>
      <c r="AS47" s="433"/>
      <c r="AT47" s="433"/>
      <c r="AU47" s="433"/>
      <c r="AV47" s="433"/>
      <c r="AW47" s="433"/>
      <c r="AX47" s="433"/>
      <c r="AY47" s="433"/>
      <c r="AZ47" s="433"/>
      <c r="BA47" s="433"/>
      <c r="BB47" s="433"/>
      <c r="BC47" s="433"/>
      <c r="BD47" s="433"/>
      <c r="BE47" s="433"/>
      <c r="BF47" s="433"/>
      <c r="BG47" s="433"/>
      <c r="BH47" s="433"/>
      <c r="BI47" s="433"/>
      <c r="BJ47" s="433"/>
      <c r="BK47" s="433"/>
      <c r="BL47" s="433"/>
      <c r="BM47" s="433"/>
      <c r="BN47" s="433"/>
      <c r="BO47" s="433"/>
      <c r="BP47" s="433"/>
      <c r="BQ47" s="433"/>
      <c r="BR47" s="433"/>
      <c r="BS47" s="433"/>
    </row>
    <row r="48" spans="1:71" ht="63.75" customHeight="1" thickBot="1">
      <c r="A48" s="536"/>
      <c r="B48" s="229"/>
      <c r="C48" s="305"/>
      <c r="D48" s="997"/>
      <c r="E48" s="345" t="s">
        <v>624</v>
      </c>
      <c r="F48" s="305"/>
      <c r="G48" s="305"/>
      <c r="H48" s="295" t="s">
        <v>702</v>
      </c>
      <c r="I48" s="381" t="str">
        <f>IFERROR(I47-(G35-G36),"")</f>
        <v/>
      </c>
      <c r="J48" s="236"/>
      <c r="K48" s="1014"/>
      <c r="L48" s="1014"/>
      <c r="M48" s="1014"/>
      <c r="N48" s="487"/>
      <c r="O48" s="287"/>
      <c r="P48" s="287"/>
      <c r="Q48" s="287"/>
      <c r="R48" s="427"/>
      <c r="S48" s="287"/>
      <c r="T48" s="287"/>
      <c r="U48" s="433"/>
      <c r="V48" s="433"/>
      <c r="W48" s="433"/>
      <c r="X48" s="433"/>
      <c r="Y48" s="433"/>
      <c r="Z48" s="433"/>
      <c r="AA48" s="433"/>
      <c r="AB48" s="433"/>
      <c r="AC48" s="433"/>
      <c r="AD48" s="433"/>
      <c r="AE48" s="433"/>
      <c r="AF48" s="433"/>
      <c r="AG48" s="433"/>
      <c r="AH48" s="433"/>
      <c r="AI48" s="433"/>
      <c r="AJ48" s="433"/>
      <c r="AK48" s="433"/>
      <c r="AL48" s="433"/>
      <c r="AM48" s="433"/>
      <c r="AN48" s="433"/>
      <c r="AO48" s="433"/>
      <c r="AP48" s="433"/>
      <c r="AQ48" s="433"/>
      <c r="AR48" s="433"/>
      <c r="AS48" s="433"/>
      <c r="AT48" s="433"/>
      <c r="AU48" s="433"/>
      <c r="AV48" s="433"/>
      <c r="AW48" s="433"/>
      <c r="AX48" s="433"/>
      <c r="AY48" s="433"/>
      <c r="AZ48" s="433"/>
      <c r="BA48" s="433"/>
      <c r="BB48" s="433"/>
      <c r="BC48" s="433"/>
      <c r="BD48" s="433"/>
      <c r="BE48" s="433"/>
      <c r="BF48" s="433"/>
      <c r="BG48" s="433"/>
      <c r="BH48" s="433"/>
      <c r="BI48" s="433"/>
      <c r="BJ48" s="433"/>
      <c r="BK48" s="433"/>
      <c r="BL48" s="433"/>
      <c r="BM48" s="433"/>
      <c r="BN48" s="433"/>
      <c r="BO48" s="433"/>
      <c r="BP48" s="433"/>
      <c r="BQ48" s="433"/>
      <c r="BR48" s="433"/>
      <c r="BS48" s="433"/>
    </row>
    <row r="49" spans="1:71" ht="33" customHeight="1" thickBot="1">
      <c r="A49" s="536"/>
      <c r="B49" s="229"/>
      <c r="C49" s="305"/>
      <c r="D49" s="998"/>
      <c r="E49" s="345" t="s">
        <v>622</v>
      </c>
      <c r="F49" s="299"/>
      <c r="G49" s="292"/>
      <c r="H49" s="299" t="s">
        <v>703</v>
      </c>
      <c r="I49" s="381" t="str">
        <f>IFERROR(I44+I45+I46+I48,"")</f>
        <v/>
      </c>
      <c r="J49" s="236"/>
      <c r="K49" s="1014"/>
      <c r="L49" s="1014"/>
      <c r="M49" s="1014"/>
      <c r="N49" s="487"/>
      <c r="O49" s="287"/>
      <c r="P49" s="287"/>
      <c r="Q49" s="287"/>
      <c r="R49" s="427"/>
      <c r="S49" s="287"/>
      <c r="T49" s="287"/>
      <c r="U49" s="433"/>
      <c r="V49" s="433"/>
      <c r="W49" s="433"/>
      <c r="X49" s="433"/>
      <c r="Y49" s="433"/>
      <c r="Z49" s="433"/>
      <c r="AA49" s="433"/>
      <c r="AB49" s="433"/>
      <c r="AC49" s="433"/>
      <c r="AD49" s="433"/>
      <c r="AE49" s="433"/>
      <c r="AF49" s="433"/>
      <c r="AG49" s="433"/>
      <c r="AH49" s="433"/>
      <c r="AI49" s="433"/>
      <c r="AJ49" s="433"/>
      <c r="AK49" s="433"/>
      <c r="AL49" s="433"/>
      <c r="AM49" s="433"/>
      <c r="AN49" s="433"/>
      <c r="AO49" s="433"/>
      <c r="AP49" s="433"/>
      <c r="AQ49" s="433"/>
      <c r="AR49" s="433"/>
      <c r="AS49" s="433"/>
      <c r="AT49" s="433"/>
      <c r="AU49" s="433"/>
      <c r="AV49" s="433"/>
      <c r="AW49" s="433"/>
      <c r="AX49" s="433"/>
      <c r="AY49" s="433"/>
      <c r="AZ49" s="433"/>
      <c r="BA49" s="433"/>
      <c r="BB49" s="433"/>
      <c r="BC49" s="433"/>
      <c r="BD49" s="433"/>
      <c r="BE49" s="433"/>
      <c r="BF49" s="433"/>
      <c r="BG49" s="433"/>
      <c r="BH49" s="433"/>
      <c r="BI49" s="433"/>
      <c r="BJ49" s="433"/>
      <c r="BK49" s="433"/>
      <c r="BL49" s="433"/>
      <c r="BM49" s="433"/>
      <c r="BN49" s="433"/>
      <c r="BO49" s="433"/>
      <c r="BP49" s="433"/>
      <c r="BQ49" s="433"/>
      <c r="BR49" s="433"/>
      <c r="BS49" s="433"/>
    </row>
    <row r="50" spans="1:71" ht="35.25" customHeight="1" thickBot="1">
      <c r="A50" s="536"/>
      <c r="B50" s="229"/>
      <c r="C50" s="305"/>
      <c r="D50" s="366"/>
      <c r="E50" s="638"/>
      <c r="F50" s="235"/>
      <c r="G50" s="292"/>
      <c r="H50" s="234"/>
      <c r="I50" s="234"/>
      <c r="J50" s="235"/>
      <c r="K50" s="292"/>
      <c r="L50" s="234"/>
      <c r="M50" s="444"/>
      <c r="N50" s="385"/>
      <c r="O50" s="287"/>
      <c r="P50" s="287"/>
      <c r="Q50" s="287"/>
      <c r="R50" s="427"/>
      <c r="S50" s="287"/>
      <c r="T50" s="287"/>
      <c r="U50" s="433"/>
      <c r="V50" s="433"/>
      <c r="W50" s="433"/>
      <c r="X50" s="433"/>
      <c r="Y50" s="433"/>
      <c r="Z50" s="433"/>
      <c r="AA50" s="433"/>
      <c r="AB50" s="433"/>
      <c r="AC50" s="433"/>
      <c r="AD50" s="433"/>
      <c r="AE50" s="433"/>
      <c r="AF50" s="433"/>
      <c r="AG50" s="433"/>
      <c r="AH50" s="433"/>
      <c r="AI50" s="433"/>
      <c r="AJ50" s="433"/>
      <c r="AK50" s="433"/>
      <c r="AL50" s="433"/>
      <c r="AM50" s="433"/>
      <c r="AN50" s="433"/>
      <c r="AO50" s="433"/>
      <c r="AP50" s="433"/>
      <c r="AQ50" s="433"/>
      <c r="AR50" s="433"/>
      <c r="AS50" s="433"/>
      <c r="AT50" s="433"/>
      <c r="AU50" s="433"/>
      <c r="AV50" s="433"/>
      <c r="AW50" s="433"/>
      <c r="AX50" s="433"/>
      <c r="AY50" s="433"/>
      <c r="AZ50" s="433"/>
      <c r="BA50" s="433"/>
      <c r="BB50" s="433"/>
      <c r="BC50" s="433"/>
      <c r="BD50" s="433"/>
      <c r="BE50" s="433"/>
      <c r="BF50" s="433"/>
      <c r="BG50" s="433"/>
      <c r="BH50" s="433"/>
      <c r="BI50" s="433"/>
      <c r="BJ50" s="433"/>
      <c r="BK50" s="433"/>
      <c r="BL50" s="433"/>
      <c r="BM50" s="433"/>
      <c r="BN50" s="433"/>
      <c r="BO50" s="433"/>
      <c r="BP50" s="433"/>
      <c r="BQ50" s="433"/>
      <c r="BR50" s="433"/>
      <c r="BS50" s="433"/>
    </row>
    <row r="51" spans="1:71" ht="21.75" customHeight="1" thickBot="1">
      <c r="A51" s="536"/>
      <c r="B51" s="229"/>
      <c r="C51" s="640"/>
      <c r="D51" s="639"/>
      <c r="E51" s="639"/>
      <c r="F51" s="639"/>
      <c r="G51" s="639"/>
      <c r="H51" s="639"/>
      <c r="I51" s="639"/>
      <c r="J51" s="639"/>
      <c r="K51" s="639"/>
      <c r="L51" s="639"/>
      <c r="M51" s="639"/>
      <c r="N51" s="641"/>
      <c r="O51" s="287"/>
      <c r="P51" s="287"/>
      <c r="Q51" s="287"/>
      <c r="R51" s="427"/>
      <c r="S51" s="285"/>
      <c r="T51" s="285"/>
      <c r="U51" s="651"/>
      <c r="V51" s="651"/>
      <c r="W51" s="651"/>
      <c r="X51" s="651"/>
      <c r="Y51" s="651"/>
      <c r="Z51" s="651"/>
      <c r="AA51" s="651"/>
      <c r="AB51" s="651"/>
      <c r="AC51" s="651"/>
      <c r="AD51" s="651"/>
      <c r="AE51" s="651"/>
      <c r="AF51" s="651"/>
      <c r="AG51" s="651"/>
      <c r="AH51" s="651"/>
      <c r="AI51" s="651"/>
      <c r="AJ51" s="651"/>
      <c r="AK51" s="651"/>
      <c r="AL51" s="651"/>
      <c r="AM51" s="651"/>
      <c r="AN51" s="651"/>
      <c r="AO51" s="651"/>
      <c r="AP51" s="651"/>
      <c r="AQ51" s="651"/>
      <c r="AR51" s="651"/>
      <c r="AS51" s="651"/>
      <c r="AT51" s="651"/>
      <c r="AU51" s="651"/>
      <c r="AV51" s="651"/>
      <c r="AW51" s="651"/>
      <c r="AX51" s="651"/>
      <c r="AY51" s="651"/>
      <c r="AZ51" s="651"/>
      <c r="BA51" s="651"/>
      <c r="BB51" s="651"/>
      <c r="BC51" s="651"/>
      <c r="BD51" s="651"/>
      <c r="BE51" s="651"/>
      <c r="BF51" s="651"/>
      <c r="BG51" s="651"/>
      <c r="BH51" s="651"/>
      <c r="BI51" s="651"/>
      <c r="BJ51" s="651"/>
      <c r="BK51" s="651"/>
      <c r="BL51" s="651"/>
      <c r="BM51" s="651"/>
      <c r="BN51" s="651"/>
      <c r="BO51" s="651"/>
      <c r="BP51" s="651"/>
      <c r="BQ51" s="651"/>
      <c r="BR51" s="651"/>
      <c r="BS51" s="651"/>
    </row>
    <row r="52" spans="1:71" ht="15" customHeight="1">
      <c r="A52" s="536"/>
      <c r="B52" s="228"/>
      <c r="C52" s="305"/>
      <c r="D52" s="305"/>
      <c r="E52" s="305"/>
      <c r="F52" s="305"/>
      <c r="G52" s="305"/>
      <c r="H52" s="305"/>
      <c r="I52" s="305"/>
      <c r="J52" s="305"/>
      <c r="K52" s="305"/>
      <c r="L52" s="305"/>
      <c r="M52" s="305"/>
      <c r="N52" s="305"/>
      <c r="O52" s="287"/>
      <c r="P52" s="287"/>
      <c r="Q52" s="287"/>
      <c r="R52" s="427"/>
      <c r="S52" s="287"/>
      <c r="T52" s="287"/>
      <c r="U52" s="433"/>
      <c r="V52" s="433"/>
      <c r="W52" s="433"/>
      <c r="X52" s="433"/>
      <c r="Y52" s="433"/>
      <c r="Z52" s="433"/>
      <c r="AA52" s="433"/>
      <c r="AB52" s="433"/>
      <c r="AC52" s="433"/>
      <c r="AD52" s="433"/>
      <c r="AE52" s="433"/>
      <c r="AF52" s="433"/>
      <c r="AG52" s="433"/>
      <c r="AH52" s="433"/>
      <c r="AI52" s="433"/>
      <c r="AJ52" s="433"/>
      <c r="AK52" s="433"/>
      <c r="AL52" s="433"/>
      <c r="AM52" s="433"/>
      <c r="AN52" s="433"/>
      <c r="AO52" s="433"/>
      <c r="AP52" s="433"/>
      <c r="AQ52" s="433"/>
      <c r="AR52" s="433"/>
      <c r="AS52" s="433"/>
      <c r="AT52" s="433"/>
      <c r="AU52" s="433"/>
      <c r="AV52" s="433"/>
      <c r="AW52" s="433"/>
      <c r="AX52" s="433"/>
      <c r="AY52" s="433"/>
      <c r="AZ52" s="433"/>
      <c r="BA52" s="433"/>
      <c r="BB52" s="433"/>
      <c r="BC52" s="433"/>
      <c r="BD52" s="433"/>
      <c r="BE52" s="433"/>
      <c r="BF52" s="433"/>
      <c r="BG52" s="433"/>
      <c r="BH52" s="433"/>
      <c r="BI52" s="433"/>
      <c r="BJ52" s="433"/>
      <c r="BK52" s="433"/>
      <c r="BL52" s="433"/>
      <c r="BM52" s="433"/>
      <c r="BN52" s="433"/>
      <c r="BO52" s="433"/>
      <c r="BP52" s="433"/>
      <c r="BQ52" s="433"/>
      <c r="BR52" s="433"/>
      <c r="BS52" s="433"/>
    </row>
    <row r="53" spans="1:71" ht="15" hidden="1" customHeight="1">
      <c r="A53" s="536"/>
      <c r="B53" s="228"/>
      <c r="C53" s="305"/>
      <c r="D53" s="356"/>
      <c r="E53" s="356"/>
      <c r="F53" s="356"/>
      <c r="G53" s="356"/>
      <c r="H53" s="356"/>
      <c r="I53" s="356"/>
      <c r="J53" s="356"/>
      <c r="K53" s="356"/>
      <c r="L53" s="356"/>
      <c r="M53" s="356"/>
      <c r="N53" s="282"/>
      <c r="O53" s="287"/>
      <c r="P53" s="287"/>
      <c r="Q53" s="287"/>
      <c r="R53" s="427"/>
      <c r="S53" s="287"/>
      <c r="T53" s="287"/>
      <c r="U53" s="433"/>
      <c r="V53" s="433"/>
      <c r="W53" s="433"/>
      <c r="X53" s="433"/>
      <c r="Y53" s="433"/>
      <c r="Z53" s="433"/>
      <c r="AA53" s="433"/>
      <c r="AB53" s="433"/>
      <c r="AC53" s="433"/>
      <c r="AD53" s="433"/>
      <c r="AE53" s="433"/>
      <c r="AF53" s="433"/>
      <c r="AG53" s="433"/>
      <c r="AH53" s="433"/>
      <c r="AI53" s="433"/>
      <c r="AJ53" s="433"/>
      <c r="AK53" s="433"/>
      <c r="AL53" s="433"/>
      <c r="AM53" s="433"/>
      <c r="AN53" s="433"/>
      <c r="AO53" s="433"/>
      <c r="AP53" s="433"/>
      <c r="AQ53" s="433"/>
      <c r="AR53" s="433"/>
      <c r="AS53" s="433"/>
      <c r="AT53" s="433"/>
      <c r="AU53" s="433"/>
      <c r="AV53" s="433"/>
      <c r="AW53" s="433"/>
      <c r="AX53" s="433"/>
      <c r="AY53" s="433"/>
      <c r="AZ53" s="433"/>
      <c r="BA53" s="433"/>
      <c r="BB53" s="433"/>
      <c r="BC53" s="433"/>
      <c r="BD53" s="433"/>
      <c r="BE53" s="433"/>
      <c r="BF53" s="433"/>
      <c r="BG53" s="433"/>
      <c r="BH53" s="433"/>
      <c r="BI53" s="433"/>
      <c r="BJ53" s="433"/>
      <c r="BK53" s="433"/>
      <c r="BL53" s="433"/>
      <c r="BM53" s="433"/>
      <c r="BN53" s="433"/>
      <c r="BO53" s="433"/>
      <c r="BP53" s="433"/>
      <c r="BQ53" s="433"/>
      <c r="BR53" s="433"/>
      <c r="BS53" s="433"/>
    </row>
    <row r="54" spans="1:71" ht="26.25" hidden="1" customHeight="1">
      <c r="A54" s="536"/>
      <c r="B54" s="228"/>
      <c r="C54" s="305"/>
      <c r="D54" s="305"/>
      <c r="E54" s="305"/>
      <c r="F54" s="305"/>
      <c r="G54" s="305"/>
      <c r="H54" s="305"/>
      <c r="I54" s="305"/>
      <c r="J54" s="305"/>
      <c r="K54" s="305"/>
      <c r="L54" s="305"/>
      <c r="M54" s="282"/>
      <c r="N54" s="282"/>
      <c r="O54" s="287"/>
      <c r="P54" s="287"/>
      <c r="Q54" s="287"/>
      <c r="R54" s="427"/>
      <c r="S54" s="287"/>
      <c r="T54" s="287"/>
      <c r="U54" s="433"/>
      <c r="V54" s="433"/>
      <c r="W54" s="433"/>
      <c r="X54" s="433"/>
      <c r="Y54" s="433"/>
      <c r="Z54" s="433"/>
      <c r="AA54" s="433"/>
      <c r="AB54" s="433"/>
      <c r="AC54" s="433"/>
      <c r="AD54" s="433"/>
      <c r="AE54" s="433"/>
      <c r="AF54" s="433"/>
      <c r="AG54" s="433"/>
      <c r="AH54" s="433"/>
      <c r="AI54" s="433"/>
      <c r="AJ54" s="433"/>
      <c r="AK54" s="433"/>
      <c r="AL54" s="433"/>
      <c r="AM54" s="433"/>
      <c r="AN54" s="433"/>
      <c r="AO54" s="433"/>
      <c r="AP54" s="433"/>
      <c r="AQ54" s="433"/>
      <c r="AR54" s="433"/>
      <c r="AS54" s="433"/>
      <c r="AT54" s="433"/>
      <c r="AU54" s="433"/>
      <c r="AV54" s="433"/>
      <c r="AW54" s="433"/>
      <c r="AX54" s="433"/>
      <c r="AY54" s="433"/>
      <c r="AZ54" s="433"/>
      <c r="BA54" s="433"/>
      <c r="BB54" s="433"/>
      <c r="BC54" s="433"/>
      <c r="BD54" s="433"/>
      <c r="BE54" s="433"/>
      <c r="BF54" s="433"/>
      <c r="BG54" s="433"/>
      <c r="BH54" s="433"/>
      <c r="BI54" s="433"/>
      <c r="BJ54" s="433"/>
      <c r="BK54" s="433"/>
      <c r="BL54" s="433"/>
      <c r="BM54" s="433"/>
      <c r="BN54" s="433"/>
      <c r="BO54" s="433"/>
      <c r="BP54" s="433"/>
      <c r="BQ54" s="433"/>
      <c r="BR54" s="433"/>
      <c r="BS54" s="433"/>
    </row>
    <row r="55" spans="1:71" ht="15" customHeight="1">
      <c r="A55" s="536"/>
      <c r="B55" s="228"/>
      <c r="C55" s="305"/>
      <c r="D55" s="305"/>
      <c r="E55" s="305"/>
      <c r="F55" s="282"/>
      <c r="G55" s="282"/>
      <c r="H55" s="282"/>
      <c r="I55" s="282"/>
      <c r="J55" s="282"/>
      <c r="K55" s="305"/>
      <c r="L55" s="305"/>
      <c r="M55" s="282"/>
      <c r="N55" s="282"/>
      <c r="O55" s="287"/>
      <c r="P55" s="287"/>
      <c r="Q55" s="287"/>
      <c r="R55" s="427"/>
      <c r="S55" s="287"/>
      <c r="T55" s="287"/>
      <c r="U55" s="433"/>
      <c r="V55" s="433"/>
      <c r="W55" s="433"/>
      <c r="X55" s="433"/>
      <c r="Y55" s="433"/>
      <c r="Z55" s="433"/>
      <c r="AA55" s="433"/>
      <c r="AB55" s="433"/>
      <c r="AC55" s="433"/>
      <c r="AD55" s="433"/>
      <c r="AE55" s="433"/>
      <c r="AF55" s="433"/>
      <c r="AG55" s="433"/>
      <c r="AH55" s="433"/>
      <c r="AI55" s="433"/>
      <c r="AJ55" s="433"/>
      <c r="AK55" s="433"/>
      <c r="AL55" s="433"/>
      <c r="AM55" s="433"/>
      <c r="AN55" s="433"/>
      <c r="AO55" s="433"/>
      <c r="AP55" s="433"/>
      <c r="AQ55" s="433"/>
      <c r="AR55" s="433"/>
      <c r="AS55" s="433"/>
      <c r="AT55" s="433"/>
      <c r="AU55" s="433"/>
      <c r="AV55" s="433"/>
      <c r="AW55" s="433"/>
      <c r="AX55" s="433"/>
      <c r="AY55" s="433"/>
      <c r="AZ55" s="433"/>
      <c r="BA55" s="433"/>
      <c r="BB55" s="433"/>
      <c r="BC55" s="433"/>
      <c r="BD55" s="433"/>
      <c r="BE55" s="433"/>
      <c r="BF55" s="433"/>
      <c r="BG55" s="433"/>
      <c r="BH55" s="433"/>
      <c r="BI55" s="433"/>
      <c r="BJ55" s="433"/>
      <c r="BK55" s="433"/>
      <c r="BL55" s="433"/>
      <c r="BM55" s="433"/>
      <c r="BN55" s="433"/>
      <c r="BO55" s="433"/>
      <c r="BP55" s="433"/>
      <c r="BQ55" s="433"/>
      <c r="BR55" s="433"/>
      <c r="BS55" s="433"/>
    </row>
    <row r="56" spans="1:71" ht="26.25" customHeight="1" thickBot="1">
      <c r="A56" s="536"/>
      <c r="B56" s="228"/>
      <c r="C56" s="305"/>
      <c r="D56" s="305"/>
      <c r="E56" s="305"/>
      <c r="F56" s="305"/>
      <c r="G56" s="305"/>
      <c r="H56" s="305"/>
      <c r="I56" s="305"/>
      <c r="J56" s="305"/>
      <c r="K56" s="305"/>
      <c r="L56" s="305"/>
      <c r="M56" s="282"/>
      <c r="N56" s="282"/>
      <c r="O56" s="287"/>
      <c r="P56" s="287"/>
      <c r="Q56" s="287"/>
      <c r="R56" s="427"/>
      <c r="S56" s="287"/>
      <c r="T56" s="287"/>
      <c r="U56" s="433"/>
      <c r="V56" s="433"/>
      <c r="W56" s="433"/>
      <c r="X56" s="433"/>
      <c r="Y56" s="433"/>
      <c r="Z56" s="433"/>
      <c r="AA56" s="433"/>
      <c r="AB56" s="433"/>
      <c r="AC56" s="433"/>
      <c r="AD56" s="433"/>
      <c r="AE56" s="433"/>
      <c r="AF56" s="433"/>
      <c r="AG56" s="433"/>
      <c r="AH56" s="433"/>
      <c r="AI56" s="433"/>
      <c r="AJ56" s="433"/>
      <c r="AK56" s="433"/>
      <c r="AL56" s="433"/>
      <c r="AM56" s="433"/>
      <c r="AN56" s="433"/>
      <c r="AO56" s="433"/>
      <c r="AP56" s="433"/>
      <c r="AQ56" s="433"/>
      <c r="AR56" s="433"/>
      <c r="AS56" s="433"/>
      <c r="AT56" s="433"/>
      <c r="AU56" s="433"/>
      <c r="AV56" s="433"/>
      <c r="AW56" s="433"/>
      <c r="AX56" s="433"/>
      <c r="AY56" s="433"/>
      <c r="AZ56" s="433"/>
      <c r="BA56" s="433"/>
      <c r="BB56" s="433"/>
      <c r="BC56" s="433"/>
      <c r="BD56" s="433"/>
      <c r="BE56" s="433"/>
      <c r="BF56" s="433"/>
      <c r="BG56" s="433"/>
      <c r="BH56" s="433"/>
      <c r="BI56" s="433"/>
      <c r="BJ56" s="433"/>
      <c r="BK56" s="433"/>
      <c r="BL56" s="433"/>
      <c r="BM56" s="433"/>
      <c r="BN56" s="433"/>
      <c r="BO56" s="433"/>
      <c r="BP56" s="433"/>
      <c r="BQ56" s="433"/>
      <c r="BR56" s="433"/>
      <c r="BS56" s="433"/>
    </row>
    <row r="57" spans="1:71" ht="24.95" customHeight="1" thickBot="1">
      <c r="A57" s="536"/>
      <c r="B57" s="228"/>
      <c r="C57" s="305"/>
      <c r="D57" s="305"/>
      <c r="E57" s="305"/>
      <c r="F57" s="981" t="s">
        <v>847</v>
      </c>
      <c r="G57" s="982"/>
      <c r="H57" s="982"/>
      <c r="I57" s="982"/>
      <c r="J57" s="982"/>
      <c r="K57" s="983"/>
      <c r="L57" s="305"/>
      <c r="M57" s="282"/>
      <c r="N57" s="282"/>
      <c r="O57" s="287"/>
      <c r="P57" s="287"/>
      <c r="Q57" s="287"/>
      <c r="R57" s="427"/>
      <c r="S57" s="287"/>
      <c r="T57" s="287"/>
      <c r="U57" s="433"/>
      <c r="V57" s="433"/>
      <c r="W57" s="433"/>
      <c r="X57" s="433"/>
      <c r="Y57" s="433"/>
      <c r="Z57" s="433"/>
      <c r="AA57" s="433"/>
      <c r="AB57" s="433"/>
      <c r="AC57" s="433"/>
      <c r="AD57" s="433"/>
      <c r="AE57" s="433"/>
      <c r="AF57" s="433"/>
      <c r="AG57" s="433"/>
      <c r="AH57" s="433"/>
      <c r="AI57" s="433"/>
      <c r="AJ57" s="433"/>
      <c r="AK57" s="433"/>
      <c r="AL57" s="433"/>
      <c r="AM57" s="433"/>
      <c r="AN57" s="433"/>
      <c r="AO57" s="433"/>
      <c r="AP57" s="433"/>
      <c r="AQ57" s="433"/>
      <c r="AR57" s="433"/>
      <c r="AS57" s="433"/>
      <c r="AT57" s="433"/>
      <c r="AU57" s="433"/>
      <c r="AV57" s="433"/>
      <c r="AW57" s="433"/>
      <c r="AX57" s="433"/>
      <c r="AY57" s="433"/>
      <c r="AZ57" s="433"/>
      <c r="BA57" s="433"/>
      <c r="BB57" s="433"/>
      <c r="BC57" s="433"/>
      <c r="BD57" s="433"/>
      <c r="BE57" s="433"/>
      <c r="BF57" s="433"/>
      <c r="BG57" s="433"/>
      <c r="BH57" s="433"/>
      <c r="BI57" s="433"/>
      <c r="BJ57" s="433"/>
      <c r="BK57" s="433"/>
      <c r="BL57" s="433"/>
      <c r="BM57" s="433"/>
      <c r="BN57" s="433"/>
      <c r="BO57" s="433"/>
      <c r="BP57" s="433"/>
      <c r="BQ57" s="433"/>
      <c r="BR57" s="433"/>
      <c r="BS57" s="433"/>
    </row>
    <row r="58" spans="1:71" s="309" customFormat="1" ht="26.25" customHeight="1" thickBot="1">
      <c r="A58" s="536"/>
      <c r="B58" s="228"/>
      <c r="C58" s="305"/>
      <c r="D58" s="305"/>
      <c r="E58" s="305"/>
      <c r="F58" s="305"/>
      <c r="G58" s="305"/>
      <c r="H58" s="305"/>
      <c r="I58" s="305"/>
      <c r="J58" s="305"/>
      <c r="K58" s="305"/>
      <c r="L58" s="305"/>
      <c r="M58" s="282"/>
      <c r="N58" s="307"/>
      <c r="O58" s="308"/>
      <c r="P58" s="308"/>
      <c r="Q58" s="308"/>
      <c r="R58" s="298"/>
      <c r="S58" s="308"/>
      <c r="T58" s="308"/>
      <c r="U58" s="652"/>
      <c r="V58" s="652"/>
      <c r="W58" s="652"/>
      <c r="X58" s="652"/>
      <c r="Y58" s="652"/>
      <c r="Z58" s="652"/>
      <c r="AA58" s="652"/>
      <c r="AB58" s="652"/>
      <c r="AC58" s="652"/>
      <c r="AD58" s="652"/>
      <c r="AE58" s="652"/>
      <c r="AF58" s="652"/>
      <c r="AG58" s="652"/>
      <c r="AH58" s="652"/>
      <c r="AI58" s="652"/>
      <c r="AJ58" s="652"/>
      <c r="AK58" s="652"/>
      <c r="AL58" s="652"/>
      <c r="AM58" s="652"/>
      <c r="AN58" s="652"/>
      <c r="AO58" s="652"/>
      <c r="AP58" s="652"/>
      <c r="AQ58" s="652"/>
      <c r="AR58" s="652"/>
      <c r="AS58" s="652"/>
      <c r="AT58" s="652"/>
      <c r="AU58" s="652"/>
      <c r="AV58" s="652"/>
      <c r="AW58" s="652"/>
      <c r="AX58" s="652"/>
      <c r="AY58" s="652"/>
      <c r="AZ58" s="652"/>
      <c r="BA58" s="652"/>
      <c r="BB58" s="652"/>
      <c r="BC58" s="652"/>
      <c r="BD58" s="652"/>
      <c r="BE58" s="652"/>
      <c r="BF58" s="652"/>
      <c r="BG58" s="652"/>
      <c r="BH58" s="652"/>
      <c r="BI58" s="652"/>
      <c r="BJ58" s="652"/>
      <c r="BK58" s="652"/>
      <c r="BL58" s="652"/>
      <c r="BM58" s="652"/>
      <c r="BN58" s="652"/>
      <c r="BO58" s="652"/>
      <c r="BP58" s="652"/>
      <c r="BQ58" s="652"/>
      <c r="BR58" s="652"/>
      <c r="BS58" s="652"/>
    </row>
    <row r="59" spans="1:71" ht="24.95" customHeight="1" thickBot="1">
      <c r="A59" s="536"/>
      <c r="B59" s="228"/>
      <c r="C59" s="305"/>
      <c r="D59" s="305"/>
      <c r="E59" s="305"/>
      <c r="F59" s="981" t="s">
        <v>848</v>
      </c>
      <c r="G59" s="982"/>
      <c r="H59" s="982"/>
      <c r="I59" s="982"/>
      <c r="J59" s="982"/>
      <c r="K59" s="983"/>
      <c r="L59" s="305"/>
      <c r="M59" s="307"/>
      <c r="N59" s="282"/>
      <c r="O59" s="287"/>
      <c r="P59" s="287"/>
      <c r="Q59" s="287"/>
      <c r="R59" s="427"/>
      <c r="S59" s="287"/>
      <c r="T59" s="287"/>
      <c r="U59" s="433"/>
      <c r="V59" s="433"/>
      <c r="W59" s="433"/>
      <c r="X59" s="433"/>
      <c r="Y59" s="433"/>
      <c r="Z59" s="433"/>
      <c r="AA59" s="433"/>
      <c r="AB59" s="433"/>
      <c r="AC59" s="433"/>
      <c r="AD59" s="433"/>
      <c r="AE59" s="433"/>
      <c r="AF59" s="433"/>
      <c r="AG59" s="433"/>
      <c r="AH59" s="433"/>
      <c r="AI59" s="433"/>
      <c r="AJ59" s="433"/>
      <c r="AK59" s="433"/>
      <c r="AL59" s="433"/>
      <c r="AM59" s="433"/>
      <c r="AN59" s="433"/>
      <c r="AO59" s="433"/>
      <c r="AP59" s="433"/>
      <c r="AQ59" s="433"/>
      <c r="AR59" s="433"/>
      <c r="AS59" s="433"/>
      <c r="AT59" s="433"/>
      <c r="AU59" s="433"/>
      <c r="AV59" s="433"/>
      <c r="AW59" s="433"/>
      <c r="AX59" s="433"/>
      <c r="AY59" s="433"/>
      <c r="AZ59" s="433"/>
      <c r="BA59" s="433"/>
      <c r="BB59" s="433"/>
      <c r="BC59" s="433"/>
      <c r="BD59" s="433"/>
      <c r="BE59" s="433"/>
      <c r="BF59" s="433"/>
      <c r="BG59" s="433"/>
      <c r="BH59" s="433"/>
      <c r="BI59" s="433"/>
      <c r="BJ59" s="433"/>
      <c r="BK59" s="433"/>
      <c r="BL59" s="433"/>
      <c r="BM59" s="433"/>
      <c r="BN59" s="433"/>
      <c r="BO59" s="433"/>
      <c r="BP59" s="433"/>
      <c r="BQ59" s="433"/>
      <c r="BR59" s="433"/>
      <c r="BS59" s="433"/>
    </row>
    <row r="60" spans="1:71" ht="15" customHeight="1" thickBot="1">
      <c r="A60" s="536"/>
      <c r="B60" s="238"/>
      <c r="C60" s="305"/>
      <c r="D60" s="305"/>
      <c r="E60" s="305"/>
      <c r="F60" s="305"/>
      <c r="G60" s="305"/>
      <c r="H60" s="305"/>
      <c r="I60" s="305"/>
      <c r="J60" s="305"/>
      <c r="K60" s="305"/>
      <c r="L60" s="305"/>
      <c r="M60" s="282"/>
      <c r="N60" s="305"/>
      <c r="O60" s="427"/>
      <c r="P60" s="427"/>
      <c r="Q60" s="427"/>
      <c r="R60" s="427"/>
      <c r="S60" s="287"/>
      <c r="T60" s="287"/>
      <c r="U60" s="433"/>
      <c r="V60" s="433"/>
      <c r="W60" s="433"/>
      <c r="X60" s="433"/>
      <c r="Y60" s="433"/>
      <c r="Z60" s="433"/>
      <c r="AA60" s="433"/>
      <c r="AB60" s="433"/>
      <c r="AC60" s="433"/>
      <c r="AD60" s="433"/>
      <c r="AE60" s="433"/>
      <c r="AF60" s="433"/>
      <c r="AG60" s="433"/>
      <c r="AH60" s="433"/>
      <c r="AI60" s="433"/>
      <c r="AJ60" s="433"/>
      <c r="AK60" s="433"/>
      <c r="AL60" s="433"/>
      <c r="AM60" s="433"/>
      <c r="AN60" s="433"/>
      <c r="AO60" s="433"/>
      <c r="AP60" s="433"/>
      <c r="AQ60" s="433"/>
      <c r="AR60" s="433"/>
      <c r="AS60" s="433"/>
      <c r="AT60" s="433"/>
      <c r="AU60" s="433"/>
      <c r="AV60" s="433"/>
      <c r="AW60" s="433"/>
      <c r="AX60" s="433"/>
      <c r="AY60" s="433"/>
      <c r="AZ60" s="433"/>
      <c r="BA60" s="433"/>
      <c r="BB60" s="433"/>
      <c r="BC60" s="433"/>
      <c r="BD60" s="433"/>
      <c r="BE60" s="433"/>
      <c r="BF60" s="433"/>
      <c r="BG60" s="433"/>
      <c r="BH60" s="433"/>
      <c r="BI60" s="433"/>
      <c r="BJ60" s="433"/>
      <c r="BK60" s="433"/>
      <c r="BL60" s="433"/>
      <c r="BM60" s="433"/>
      <c r="BN60" s="433"/>
      <c r="BO60" s="433"/>
      <c r="BP60" s="433"/>
      <c r="BQ60" s="433"/>
      <c r="BR60" s="433"/>
      <c r="BS60" s="433"/>
    </row>
    <row r="61" spans="1:71" ht="24.95" customHeight="1" thickBot="1">
      <c r="A61" s="536"/>
      <c r="B61" s="238"/>
      <c r="C61" s="305"/>
      <c r="D61" s="305"/>
      <c r="E61" s="305"/>
      <c r="F61" s="981" t="s">
        <v>846</v>
      </c>
      <c r="G61" s="982"/>
      <c r="H61" s="982"/>
      <c r="I61" s="982"/>
      <c r="J61" s="982"/>
      <c r="K61" s="983"/>
      <c r="L61" s="305"/>
      <c r="M61" s="305"/>
      <c r="N61" s="305"/>
      <c r="O61" s="427"/>
      <c r="P61" s="427"/>
      <c r="Q61" s="427"/>
      <c r="R61" s="427"/>
      <c r="S61" s="287"/>
      <c r="T61" s="287"/>
      <c r="U61" s="433"/>
      <c r="V61" s="433"/>
      <c r="W61" s="433"/>
      <c r="X61" s="433"/>
      <c r="Y61" s="433"/>
      <c r="Z61" s="433"/>
      <c r="AA61" s="433"/>
      <c r="AB61" s="433"/>
      <c r="AC61" s="433"/>
      <c r="AD61" s="433"/>
      <c r="AE61" s="433"/>
      <c r="AF61" s="433"/>
      <c r="AG61" s="433"/>
      <c r="AH61" s="433"/>
      <c r="AI61" s="433"/>
      <c r="AJ61" s="433"/>
      <c r="AK61" s="433"/>
      <c r="AL61" s="433"/>
      <c r="AM61" s="433"/>
      <c r="AN61" s="433"/>
      <c r="AO61" s="433"/>
      <c r="AP61" s="433"/>
      <c r="AQ61" s="433"/>
      <c r="AR61" s="433"/>
      <c r="AS61" s="433"/>
      <c r="AT61" s="433"/>
      <c r="AU61" s="433"/>
      <c r="AV61" s="433"/>
      <c r="AW61" s="433"/>
      <c r="AX61" s="433"/>
      <c r="AY61" s="433"/>
      <c r="AZ61" s="433"/>
      <c r="BA61" s="433"/>
      <c r="BB61" s="433"/>
      <c r="BC61" s="433"/>
      <c r="BD61" s="433"/>
      <c r="BE61" s="433"/>
      <c r="BF61" s="433"/>
      <c r="BG61" s="433"/>
      <c r="BH61" s="433"/>
      <c r="BI61" s="433"/>
      <c r="BJ61" s="433"/>
      <c r="BK61" s="433"/>
      <c r="BL61" s="433"/>
      <c r="BM61" s="433"/>
      <c r="BN61" s="433"/>
      <c r="BO61" s="433"/>
      <c r="BP61" s="433"/>
      <c r="BQ61" s="433"/>
      <c r="BR61" s="433"/>
      <c r="BS61" s="433"/>
    </row>
    <row r="62" spans="1:71" ht="15" customHeight="1">
      <c r="A62" s="536"/>
      <c r="B62" s="238"/>
      <c r="C62" s="305"/>
      <c r="D62" s="305"/>
      <c r="E62" s="305"/>
      <c r="F62" s="305"/>
      <c r="G62" s="305"/>
      <c r="H62" s="305"/>
      <c r="I62" s="305"/>
      <c r="J62" s="305"/>
      <c r="K62" s="305"/>
      <c r="L62" s="305"/>
      <c r="M62" s="305"/>
      <c r="N62" s="305"/>
      <c r="O62" s="427"/>
      <c r="P62" s="427"/>
      <c r="Q62" s="427"/>
      <c r="R62" s="427"/>
      <c r="S62" s="427"/>
      <c r="T62" s="287"/>
      <c r="U62" s="433"/>
      <c r="V62" s="433"/>
      <c r="W62" s="433"/>
      <c r="X62" s="433"/>
      <c r="Y62" s="433"/>
      <c r="Z62" s="433"/>
      <c r="AA62" s="433"/>
      <c r="AB62" s="433"/>
      <c r="AC62" s="433"/>
      <c r="AD62" s="433"/>
      <c r="AE62" s="433"/>
      <c r="AF62" s="433"/>
      <c r="AG62" s="433"/>
      <c r="AH62" s="433"/>
      <c r="AI62" s="433"/>
      <c r="AJ62" s="433"/>
      <c r="AK62" s="433"/>
      <c r="AL62" s="433"/>
      <c r="AM62" s="433"/>
      <c r="AN62" s="433"/>
      <c r="AO62" s="433"/>
      <c r="AP62" s="433"/>
      <c r="AQ62" s="433"/>
      <c r="AR62" s="433"/>
      <c r="AS62" s="433"/>
      <c r="AT62" s="433"/>
      <c r="AU62" s="433"/>
      <c r="AV62" s="433"/>
      <c r="AW62" s="433"/>
      <c r="AX62" s="433"/>
      <c r="AY62" s="433"/>
      <c r="AZ62" s="433"/>
      <c r="BA62" s="433"/>
      <c r="BB62" s="433"/>
      <c r="BC62" s="433"/>
      <c r="BD62" s="433"/>
      <c r="BE62" s="433"/>
      <c r="BF62" s="433"/>
      <c r="BG62" s="433"/>
      <c r="BH62" s="433"/>
      <c r="BI62" s="433"/>
      <c r="BJ62" s="433"/>
      <c r="BK62" s="433"/>
      <c r="BL62" s="433"/>
      <c r="BM62" s="433"/>
      <c r="BN62" s="433"/>
      <c r="BO62" s="433"/>
      <c r="BP62" s="433"/>
      <c r="BQ62" s="433"/>
      <c r="BR62" s="433"/>
      <c r="BS62" s="433"/>
    </row>
    <row r="63" spans="1:71" ht="18" customHeight="1">
      <c r="A63" s="536"/>
      <c r="B63" s="536"/>
      <c r="C63" s="536"/>
      <c r="D63" s="305"/>
      <c r="E63" s="305"/>
      <c r="F63" s="305"/>
      <c r="G63" s="305"/>
      <c r="H63" s="305"/>
      <c r="I63" s="305"/>
      <c r="J63" s="305"/>
      <c r="K63" s="305"/>
      <c r="L63" s="305"/>
      <c r="M63" s="305"/>
      <c r="N63" s="305"/>
      <c r="O63" s="427"/>
      <c r="P63" s="427"/>
      <c r="Q63" s="427"/>
      <c r="R63" s="427"/>
      <c r="S63" s="427"/>
      <c r="T63" s="287"/>
      <c r="U63" s="433"/>
      <c r="V63" s="433"/>
      <c r="W63" s="433"/>
      <c r="X63" s="433"/>
      <c r="Y63" s="433"/>
      <c r="Z63" s="433"/>
      <c r="AA63" s="433"/>
      <c r="AB63" s="433"/>
      <c r="AC63" s="433"/>
      <c r="AD63" s="433"/>
      <c r="AE63" s="433"/>
      <c r="AF63" s="433"/>
      <c r="AG63" s="433"/>
      <c r="AH63" s="433"/>
      <c r="AI63" s="433"/>
      <c r="AJ63" s="433"/>
      <c r="AK63" s="433"/>
      <c r="AL63" s="433"/>
      <c r="AM63" s="433"/>
      <c r="AN63" s="433"/>
      <c r="AO63" s="433"/>
      <c r="AP63" s="433"/>
      <c r="AQ63" s="433"/>
      <c r="AR63" s="433"/>
      <c r="AS63" s="433"/>
      <c r="AT63" s="433"/>
      <c r="AU63" s="433"/>
      <c r="AV63" s="433"/>
      <c r="AW63" s="433"/>
      <c r="AX63" s="433"/>
      <c r="AY63" s="433"/>
      <c r="AZ63" s="433"/>
      <c r="BA63" s="433"/>
      <c r="BB63" s="433"/>
      <c r="BC63" s="433"/>
      <c r="BD63" s="433"/>
      <c r="BE63" s="433"/>
      <c r="BF63" s="433"/>
      <c r="BG63" s="433"/>
      <c r="BH63" s="433"/>
      <c r="BI63" s="433"/>
      <c r="BJ63" s="433"/>
      <c r="BK63" s="433"/>
      <c r="BL63" s="433"/>
      <c r="BM63" s="433"/>
      <c r="BN63" s="433"/>
      <c r="BO63" s="433"/>
      <c r="BP63" s="433"/>
      <c r="BQ63" s="433"/>
      <c r="BR63" s="433"/>
      <c r="BS63" s="433"/>
    </row>
    <row r="64" spans="1:71" ht="15" customHeight="1">
      <c r="A64" s="536"/>
      <c r="B64" s="536"/>
      <c r="C64" s="536"/>
      <c r="D64" s="305"/>
      <c r="E64" s="305"/>
      <c r="F64" s="305"/>
      <c r="G64" s="305"/>
      <c r="H64" s="305"/>
      <c r="I64" s="305"/>
      <c r="J64" s="305"/>
      <c r="K64" s="305"/>
      <c r="L64" s="305"/>
      <c r="M64" s="305"/>
      <c r="N64" s="305"/>
      <c r="O64" s="427"/>
      <c r="P64" s="427"/>
      <c r="Q64" s="427"/>
      <c r="R64" s="287"/>
      <c r="S64" s="287"/>
      <c r="T64" s="287"/>
      <c r="U64" s="433"/>
      <c r="V64" s="433"/>
      <c r="W64" s="433"/>
      <c r="X64" s="433"/>
      <c r="Y64" s="433"/>
      <c r="Z64" s="433"/>
      <c r="AA64" s="433"/>
      <c r="AB64" s="433"/>
      <c r="AC64" s="433"/>
      <c r="AD64" s="433"/>
      <c r="AE64" s="433"/>
      <c r="AF64" s="433"/>
      <c r="AG64" s="433"/>
      <c r="AH64" s="433"/>
      <c r="AI64" s="433"/>
      <c r="AJ64" s="433"/>
      <c r="AK64" s="433"/>
      <c r="AL64" s="433"/>
      <c r="AM64" s="433"/>
      <c r="AN64" s="433"/>
      <c r="AO64" s="433"/>
      <c r="AP64" s="433"/>
      <c r="AQ64" s="433"/>
      <c r="AR64" s="433"/>
      <c r="AS64" s="433"/>
      <c r="AT64" s="433"/>
      <c r="AU64" s="433"/>
      <c r="AV64" s="433"/>
      <c r="AW64" s="433"/>
      <c r="AX64" s="433"/>
      <c r="AY64" s="433"/>
      <c r="AZ64" s="433"/>
      <c r="BA64" s="433"/>
      <c r="BB64" s="433"/>
      <c r="BC64" s="433"/>
      <c r="BD64" s="433"/>
      <c r="BE64" s="433"/>
      <c r="BF64" s="433"/>
      <c r="BG64" s="433"/>
      <c r="BH64" s="433"/>
      <c r="BI64" s="433"/>
      <c r="BJ64" s="433"/>
      <c r="BK64" s="433"/>
      <c r="BL64" s="433"/>
      <c r="BM64" s="433"/>
      <c r="BN64" s="433"/>
      <c r="BO64" s="433"/>
      <c r="BP64" s="433"/>
      <c r="BQ64" s="433"/>
      <c r="BR64" s="433"/>
      <c r="BS64" s="433"/>
    </row>
    <row r="65" spans="1:71" ht="15" customHeight="1">
      <c r="A65" s="536"/>
      <c r="B65" s="536"/>
      <c r="C65" s="536"/>
      <c r="D65" s="305"/>
      <c r="E65" s="305"/>
      <c r="F65" s="305"/>
      <c r="G65" s="305"/>
      <c r="H65" s="305"/>
      <c r="I65" s="305"/>
      <c r="J65" s="305"/>
      <c r="K65" s="305"/>
      <c r="L65" s="305"/>
      <c r="M65" s="305"/>
      <c r="N65" s="305"/>
      <c r="O65" s="427"/>
      <c r="P65" s="427"/>
      <c r="Q65" s="427"/>
      <c r="R65" s="287"/>
      <c r="S65" s="287"/>
      <c r="T65" s="287"/>
      <c r="U65" s="433"/>
      <c r="V65" s="433"/>
      <c r="W65" s="433"/>
      <c r="X65" s="433"/>
      <c r="Y65" s="433"/>
      <c r="Z65" s="433"/>
      <c r="AA65" s="433"/>
      <c r="AB65" s="433"/>
      <c r="AC65" s="433"/>
      <c r="AD65" s="433"/>
      <c r="AE65" s="433"/>
      <c r="AF65" s="433"/>
      <c r="AG65" s="433"/>
      <c r="AH65" s="433"/>
      <c r="AI65" s="433"/>
      <c r="AJ65" s="433"/>
      <c r="AK65" s="433"/>
      <c r="AL65" s="433"/>
      <c r="AM65" s="433"/>
      <c r="AN65" s="433"/>
      <c r="AO65" s="433"/>
      <c r="AP65" s="433"/>
      <c r="AQ65" s="433"/>
      <c r="AR65" s="433"/>
      <c r="AS65" s="433"/>
      <c r="AT65" s="433"/>
      <c r="AU65" s="433"/>
      <c r="AV65" s="433"/>
      <c r="AW65" s="433"/>
      <c r="AX65" s="433"/>
      <c r="AY65" s="433"/>
      <c r="AZ65" s="433"/>
      <c r="BA65" s="433"/>
      <c r="BB65" s="433"/>
      <c r="BC65" s="433"/>
      <c r="BD65" s="433"/>
      <c r="BE65" s="433"/>
      <c r="BF65" s="433"/>
      <c r="BG65" s="433"/>
      <c r="BH65" s="433"/>
      <c r="BI65" s="433"/>
      <c r="BJ65" s="433"/>
      <c r="BK65" s="433"/>
      <c r="BL65" s="433"/>
      <c r="BM65" s="433"/>
      <c r="BN65" s="433"/>
      <c r="BO65" s="433"/>
      <c r="BP65" s="433"/>
      <c r="BQ65" s="433"/>
      <c r="BR65" s="433"/>
      <c r="BS65" s="433"/>
    </row>
    <row r="66" spans="1:71" ht="15" customHeight="1">
      <c r="A66" s="536"/>
      <c r="B66" s="536"/>
      <c r="C66" s="536"/>
      <c r="D66" s="305"/>
      <c r="E66" s="305"/>
      <c r="F66" s="305"/>
      <c r="G66" s="305"/>
      <c r="H66" s="305"/>
      <c r="I66" s="305"/>
      <c r="J66" s="305"/>
      <c r="K66" s="305"/>
      <c r="L66" s="305"/>
      <c r="M66" s="305"/>
      <c r="N66" s="305"/>
      <c r="O66" s="427"/>
      <c r="P66" s="427"/>
      <c r="Q66" s="427"/>
      <c r="R66" s="287"/>
      <c r="S66" s="287"/>
      <c r="T66" s="287"/>
      <c r="U66" s="433"/>
      <c r="V66" s="433"/>
      <c r="W66" s="433"/>
      <c r="X66" s="433"/>
      <c r="Y66" s="433"/>
      <c r="Z66" s="433"/>
      <c r="AA66" s="433"/>
      <c r="AB66" s="433"/>
      <c r="AC66" s="433"/>
      <c r="AD66" s="433"/>
      <c r="AE66" s="433"/>
      <c r="AF66" s="433"/>
      <c r="AG66" s="433"/>
      <c r="AH66" s="433"/>
      <c r="AI66" s="433"/>
      <c r="AJ66" s="433"/>
      <c r="AK66" s="433"/>
      <c r="AL66" s="433"/>
      <c r="AM66" s="433"/>
      <c r="AN66" s="433"/>
      <c r="AO66" s="433"/>
      <c r="AP66" s="433"/>
      <c r="AQ66" s="433"/>
      <c r="AR66" s="433"/>
      <c r="AS66" s="433"/>
      <c r="AT66" s="433"/>
      <c r="AU66" s="433"/>
      <c r="AV66" s="433"/>
      <c r="AW66" s="433"/>
      <c r="AX66" s="433"/>
      <c r="AY66" s="433"/>
      <c r="AZ66" s="433"/>
      <c r="BA66" s="433"/>
      <c r="BB66" s="433"/>
      <c r="BC66" s="433"/>
      <c r="BD66" s="433"/>
      <c r="BE66" s="433"/>
      <c r="BF66" s="433"/>
      <c r="BG66" s="433"/>
      <c r="BH66" s="433"/>
      <c r="BI66" s="433"/>
      <c r="BJ66" s="433"/>
      <c r="BK66" s="433"/>
      <c r="BL66" s="433"/>
      <c r="BM66" s="433"/>
      <c r="BN66" s="433"/>
      <c r="BO66" s="433"/>
      <c r="BP66" s="433"/>
      <c r="BQ66" s="433"/>
      <c r="BR66" s="433"/>
      <c r="BS66" s="433"/>
    </row>
    <row r="67" spans="1:71" ht="18" customHeight="1">
      <c r="A67" s="536"/>
      <c r="B67" s="536"/>
      <c r="C67" s="536"/>
      <c r="D67" s="305"/>
      <c r="E67" s="305"/>
      <c r="F67" s="305"/>
      <c r="G67" s="305"/>
      <c r="H67" s="305"/>
      <c r="I67" s="305"/>
      <c r="J67" s="305"/>
      <c r="K67" s="305"/>
      <c r="L67" s="305"/>
      <c r="M67" s="305"/>
      <c r="N67" s="305"/>
      <c r="O67" s="427"/>
      <c r="P67" s="427"/>
      <c r="Q67" s="427"/>
      <c r="R67" s="287"/>
      <c r="S67" s="287"/>
      <c r="T67" s="287"/>
      <c r="U67" s="433"/>
      <c r="V67" s="433"/>
      <c r="W67" s="433"/>
      <c r="X67" s="433"/>
      <c r="Y67" s="433"/>
      <c r="Z67" s="433"/>
      <c r="AA67" s="433"/>
      <c r="AB67" s="433"/>
      <c r="AC67" s="433"/>
      <c r="AD67" s="433"/>
      <c r="AE67" s="433"/>
      <c r="AF67" s="433"/>
      <c r="AG67" s="433"/>
      <c r="AH67" s="433"/>
      <c r="AI67" s="433"/>
      <c r="AJ67" s="433"/>
      <c r="AK67" s="433"/>
      <c r="AL67" s="433"/>
      <c r="AM67" s="433"/>
      <c r="AN67" s="433"/>
      <c r="AO67" s="433"/>
      <c r="AP67" s="433"/>
      <c r="AQ67" s="433"/>
      <c r="AR67" s="433"/>
      <c r="AS67" s="433"/>
      <c r="AT67" s="433"/>
      <c r="AU67" s="433"/>
      <c r="AV67" s="433"/>
      <c r="AW67" s="433"/>
      <c r="AX67" s="433"/>
      <c r="AY67" s="433"/>
      <c r="AZ67" s="433"/>
      <c r="BA67" s="433"/>
      <c r="BB67" s="433"/>
      <c r="BC67" s="433"/>
      <c r="BD67" s="433"/>
      <c r="BE67" s="433"/>
      <c r="BF67" s="433"/>
      <c r="BG67" s="433"/>
      <c r="BH67" s="433"/>
      <c r="BI67" s="433"/>
      <c r="BJ67" s="433"/>
      <c r="BK67" s="433"/>
      <c r="BL67" s="433"/>
      <c r="BM67" s="433"/>
      <c r="BN67" s="433"/>
      <c r="BO67" s="433"/>
      <c r="BP67" s="433"/>
      <c r="BQ67" s="433"/>
      <c r="BR67" s="433"/>
      <c r="BS67" s="433"/>
    </row>
    <row r="68" spans="1:71" ht="15" customHeight="1">
      <c r="A68" s="536"/>
      <c r="B68" s="536"/>
      <c r="C68" s="536"/>
      <c r="D68" s="305"/>
      <c r="E68" s="305"/>
      <c r="F68" s="305"/>
      <c r="G68" s="305"/>
      <c r="H68" s="305"/>
      <c r="I68" s="305"/>
      <c r="J68" s="305"/>
      <c r="K68" s="305"/>
      <c r="L68" s="305"/>
      <c r="M68" s="305"/>
      <c r="N68" s="305"/>
      <c r="O68" s="427"/>
      <c r="P68" s="427"/>
      <c r="Q68" s="427"/>
      <c r="R68" s="287"/>
      <c r="S68" s="287"/>
      <c r="T68" s="287"/>
      <c r="U68" s="433"/>
      <c r="V68" s="433"/>
      <c r="W68" s="433"/>
      <c r="X68" s="433"/>
      <c r="Y68" s="433"/>
      <c r="Z68" s="433"/>
      <c r="AA68" s="433"/>
      <c r="AB68" s="433"/>
      <c r="AC68" s="433"/>
      <c r="AD68" s="433"/>
      <c r="AE68" s="433"/>
      <c r="AF68" s="433"/>
      <c r="AG68" s="433"/>
      <c r="AH68" s="433"/>
      <c r="AI68" s="433"/>
      <c r="AJ68" s="433"/>
      <c r="AK68" s="433"/>
      <c r="AL68" s="433"/>
      <c r="AM68" s="433"/>
      <c r="AN68" s="433"/>
      <c r="AO68" s="433"/>
      <c r="AP68" s="433"/>
      <c r="AQ68" s="433"/>
      <c r="AR68" s="433"/>
      <c r="AS68" s="433"/>
      <c r="AT68" s="433"/>
      <c r="AU68" s="433"/>
      <c r="AV68" s="433"/>
      <c r="AW68" s="433"/>
      <c r="AX68" s="433"/>
      <c r="AY68" s="433"/>
      <c r="AZ68" s="433"/>
      <c r="BA68" s="433"/>
      <c r="BB68" s="433"/>
      <c r="BC68" s="433"/>
      <c r="BD68" s="433"/>
      <c r="BE68" s="433"/>
      <c r="BF68" s="433"/>
      <c r="BG68" s="433"/>
      <c r="BH68" s="433"/>
      <c r="BI68" s="433"/>
      <c r="BJ68" s="433"/>
      <c r="BK68" s="433"/>
      <c r="BL68" s="433"/>
      <c r="BM68" s="433"/>
      <c r="BN68" s="433"/>
      <c r="BO68" s="433"/>
      <c r="BP68" s="433"/>
      <c r="BQ68" s="433"/>
      <c r="BR68" s="433"/>
      <c r="BS68" s="433"/>
    </row>
    <row r="69" spans="1:71" ht="19.5" customHeight="1">
      <c r="A69" s="536"/>
      <c r="B69" s="536"/>
      <c r="C69" s="536"/>
      <c r="D69" s="305"/>
      <c r="E69" s="305"/>
      <c r="F69" s="305"/>
      <c r="G69" s="305"/>
      <c r="H69" s="305"/>
      <c r="I69" s="305"/>
      <c r="J69" s="305"/>
      <c r="K69" s="305"/>
      <c r="L69" s="305"/>
      <c r="M69" s="305"/>
      <c r="N69" s="305"/>
      <c r="O69" s="305"/>
      <c r="P69" s="305"/>
      <c r="Q69" s="305"/>
      <c r="R69" s="305"/>
      <c r="S69" s="305"/>
      <c r="T69" s="433"/>
      <c r="U69" s="433"/>
      <c r="V69" s="433"/>
      <c r="W69" s="433"/>
      <c r="X69" s="433"/>
      <c r="Y69" s="433"/>
      <c r="Z69" s="433"/>
      <c r="AA69" s="433"/>
      <c r="AB69" s="433"/>
      <c r="AC69" s="433"/>
      <c r="AD69" s="433"/>
      <c r="AE69" s="433"/>
      <c r="AF69" s="433"/>
      <c r="AG69" s="433"/>
      <c r="AH69" s="433"/>
      <c r="AI69" s="433"/>
      <c r="AJ69" s="433"/>
      <c r="AK69" s="433"/>
      <c r="AL69" s="433"/>
      <c r="AM69" s="433"/>
      <c r="AN69" s="433"/>
      <c r="AO69" s="433"/>
      <c r="AP69" s="433"/>
      <c r="AQ69" s="433"/>
      <c r="AR69" s="433"/>
      <c r="AS69" s="433"/>
      <c r="AT69" s="433"/>
      <c r="AU69" s="433"/>
      <c r="AV69" s="433"/>
      <c r="AW69" s="433"/>
      <c r="AX69" s="433"/>
      <c r="AY69" s="433"/>
      <c r="AZ69" s="433"/>
      <c r="BA69" s="433"/>
      <c r="BB69" s="433"/>
      <c r="BC69" s="433"/>
      <c r="BD69" s="433"/>
      <c r="BE69" s="433"/>
      <c r="BF69" s="433"/>
      <c r="BG69" s="433"/>
      <c r="BH69" s="433"/>
      <c r="BI69" s="433"/>
      <c r="BJ69" s="433"/>
      <c r="BK69" s="433"/>
      <c r="BL69" s="433"/>
      <c r="BM69" s="433"/>
      <c r="BN69" s="433"/>
      <c r="BO69" s="433"/>
      <c r="BP69" s="433"/>
      <c r="BQ69" s="433"/>
      <c r="BR69" s="433"/>
      <c r="BS69" s="433"/>
    </row>
    <row r="70" spans="1:71" ht="19.5" hidden="1" customHeight="1">
      <c r="A70" s="544"/>
      <c r="B70" s="409"/>
      <c r="D70" s="310"/>
      <c r="E70" s="310"/>
      <c r="F70" s="310"/>
      <c r="G70" s="310"/>
      <c r="H70" s="310"/>
      <c r="I70" s="310"/>
      <c r="J70" s="310"/>
      <c r="K70" s="310"/>
      <c r="L70" s="310"/>
      <c r="M70" s="310"/>
      <c r="N70" s="310"/>
      <c r="O70" s="488"/>
      <c r="P70" s="488"/>
      <c r="Q70" s="488"/>
      <c r="R70" s="433"/>
      <c r="S70" s="433"/>
      <c r="T70" s="433"/>
      <c r="U70" s="433"/>
      <c r="V70" s="433"/>
      <c r="W70" s="433"/>
      <c r="X70" s="433"/>
      <c r="Y70" s="433"/>
      <c r="Z70" s="433"/>
      <c r="AA70" s="433"/>
      <c r="AB70" s="433"/>
      <c r="AC70" s="433"/>
      <c r="AD70" s="433"/>
      <c r="AE70" s="433"/>
      <c r="AF70" s="433"/>
      <c r="AG70" s="433"/>
      <c r="AH70" s="433"/>
      <c r="AI70" s="433"/>
      <c r="AJ70" s="433"/>
      <c r="AK70" s="433"/>
      <c r="AL70" s="433"/>
      <c r="AM70" s="433"/>
      <c r="AN70" s="433"/>
      <c r="AO70" s="433"/>
      <c r="AP70" s="433"/>
      <c r="AQ70" s="433"/>
      <c r="AR70" s="433"/>
      <c r="AS70" s="433"/>
      <c r="AT70" s="433"/>
      <c r="AU70" s="433"/>
      <c r="AV70" s="433"/>
      <c r="AW70" s="433"/>
      <c r="AX70" s="433"/>
      <c r="AY70" s="433"/>
      <c r="AZ70" s="433"/>
      <c r="BA70" s="433"/>
      <c r="BB70" s="433"/>
      <c r="BC70" s="433"/>
      <c r="BD70" s="433"/>
      <c r="BE70" s="433"/>
      <c r="BF70" s="433"/>
      <c r="BG70" s="433"/>
      <c r="BH70" s="433"/>
      <c r="BI70" s="433"/>
      <c r="BJ70" s="433"/>
      <c r="BK70" s="433"/>
      <c r="BL70" s="433"/>
      <c r="BM70" s="433"/>
      <c r="BN70" s="433"/>
      <c r="BO70" s="433"/>
      <c r="BP70" s="433"/>
      <c r="BQ70" s="433"/>
      <c r="BR70" s="433"/>
      <c r="BS70" s="433"/>
    </row>
    <row r="71" spans="1:71" ht="15" hidden="1" customHeight="1">
      <c r="A71" s="544"/>
      <c r="B71" s="409"/>
      <c r="D71" s="310"/>
      <c r="E71" s="310"/>
      <c r="F71" s="310"/>
      <c r="G71" s="310"/>
      <c r="H71" s="310"/>
      <c r="I71" s="310"/>
      <c r="J71" s="310"/>
      <c r="K71" s="310"/>
      <c r="L71" s="310"/>
      <c r="M71" s="310"/>
      <c r="N71" s="310"/>
      <c r="O71" s="488"/>
      <c r="P71" s="488"/>
      <c r="Q71" s="488"/>
      <c r="R71" s="433"/>
      <c r="S71" s="433"/>
      <c r="T71" s="433"/>
      <c r="U71" s="433"/>
      <c r="V71" s="433"/>
      <c r="W71" s="433"/>
      <c r="X71" s="433"/>
      <c r="Y71" s="433"/>
      <c r="Z71" s="433"/>
      <c r="AA71" s="433"/>
      <c r="AB71" s="433"/>
      <c r="AC71" s="433"/>
      <c r="AD71" s="433"/>
      <c r="AE71" s="433"/>
      <c r="AF71" s="433"/>
      <c r="AG71" s="433"/>
      <c r="AH71" s="433"/>
      <c r="AI71" s="433"/>
      <c r="AJ71" s="433"/>
      <c r="AK71" s="433"/>
      <c r="AL71" s="433"/>
      <c r="AM71" s="433"/>
      <c r="AN71" s="433"/>
      <c r="AO71" s="433"/>
      <c r="AP71" s="433"/>
      <c r="AQ71" s="433"/>
      <c r="AR71" s="433"/>
      <c r="AS71" s="433"/>
      <c r="AT71" s="433"/>
      <c r="AU71" s="433"/>
      <c r="AV71" s="433"/>
      <c r="AW71" s="433"/>
      <c r="AX71" s="433"/>
      <c r="AY71" s="433"/>
      <c r="AZ71" s="433"/>
      <c r="BA71" s="433"/>
      <c r="BB71" s="433"/>
      <c r="BC71" s="433"/>
      <c r="BD71" s="433"/>
      <c r="BE71" s="433"/>
      <c r="BF71" s="433"/>
      <c r="BG71" s="433"/>
      <c r="BH71" s="433"/>
      <c r="BI71" s="433"/>
      <c r="BJ71" s="433"/>
      <c r="BK71" s="433"/>
      <c r="BL71" s="433"/>
      <c r="BM71" s="433"/>
      <c r="BN71" s="433"/>
      <c r="BO71" s="433"/>
      <c r="BP71" s="433"/>
      <c r="BQ71" s="433"/>
      <c r="BR71" s="433"/>
      <c r="BS71" s="433"/>
    </row>
    <row r="72" spans="1:71" ht="15" hidden="1" customHeight="1">
      <c r="A72" s="544"/>
      <c r="B72" s="409"/>
      <c r="D72" s="310"/>
      <c r="E72" s="310"/>
      <c r="F72" s="310"/>
      <c r="G72" s="310"/>
      <c r="H72" s="310"/>
      <c r="I72" s="310"/>
      <c r="J72" s="310"/>
      <c r="K72" s="310"/>
      <c r="L72" s="310"/>
      <c r="M72" s="310"/>
      <c r="N72" s="310"/>
      <c r="O72" s="488"/>
      <c r="P72" s="488"/>
      <c r="Q72" s="488"/>
      <c r="R72" s="433"/>
      <c r="S72" s="433"/>
      <c r="T72" s="433"/>
      <c r="U72" s="433"/>
      <c r="V72" s="433"/>
      <c r="W72" s="433"/>
      <c r="X72" s="433"/>
      <c r="Y72" s="433"/>
      <c r="Z72" s="433"/>
      <c r="AA72" s="433"/>
      <c r="AB72" s="433"/>
      <c r="AC72" s="433"/>
      <c r="AD72" s="433"/>
      <c r="AE72" s="433"/>
      <c r="AF72" s="433"/>
      <c r="AG72" s="433"/>
      <c r="AH72" s="433"/>
      <c r="AI72" s="433"/>
      <c r="AJ72" s="433"/>
      <c r="AK72" s="433"/>
      <c r="AL72" s="433"/>
      <c r="AM72" s="433"/>
      <c r="AN72" s="433"/>
      <c r="AO72" s="433"/>
      <c r="AP72" s="433"/>
      <c r="AQ72" s="433"/>
      <c r="AR72" s="433"/>
      <c r="AS72" s="433"/>
      <c r="AT72" s="433"/>
      <c r="AU72" s="433"/>
      <c r="AV72" s="433"/>
      <c r="AW72" s="433"/>
      <c r="AX72" s="433"/>
      <c r="AY72" s="433"/>
      <c r="AZ72" s="433"/>
      <c r="BA72" s="433"/>
      <c r="BB72" s="433"/>
      <c r="BC72" s="433"/>
      <c r="BD72" s="433"/>
      <c r="BE72" s="433"/>
      <c r="BF72" s="433"/>
      <c r="BG72" s="433"/>
      <c r="BH72" s="433"/>
      <c r="BI72" s="433"/>
      <c r="BJ72" s="433"/>
      <c r="BK72" s="433"/>
      <c r="BL72" s="433"/>
      <c r="BM72" s="433"/>
      <c r="BN72" s="433"/>
      <c r="BO72" s="433"/>
      <c r="BP72" s="433"/>
      <c r="BQ72" s="433"/>
      <c r="BR72" s="433"/>
      <c r="BS72" s="433"/>
    </row>
    <row r="73" spans="1:71" ht="15" hidden="1" customHeight="1">
      <c r="A73" s="544"/>
      <c r="B73" s="409"/>
      <c r="D73" s="310"/>
      <c r="E73" s="310"/>
      <c r="F73" s="310"/>
      <c r="G73" s="310"/>
      <c r="H73" s="310"/>
      <c r="I73" s="310"/>
      <c r="J73" s="310"/>
      <c r="K73" s="310"/>
      <c r="L73" s="310"/>
      <c r="M73" s="310"/>
      <c r="N73" s="310"/>
      <c r="O73" s="488"/>
      <c r="P73" s="488"/>
      <c r="Q73" s="488"/>
      <c r="R73" s="433"/>
      <c r="S73" s="433"/>
      <c r="T73" s="433"/>
      <c r="U73" s="433"/>
      <c r="V73" s="433"/>
      <c r="W73" s="433"/>
      <c r="X73" s="433"/>
      <c r="Y73" s="433"/>
      <c r="Z73" s="433"/>
      <c r="AA73" s="433"/>
      <c r="AB73" s="433"/>
      <c r="AC73" s="433"/>
      <c r="AD73" s="433"/>
      <c r="AE73" s="433"/>
      <c r="AF73" s="433"/>
      <c r="AG73" s="433"/>
      <c r="AH73" s="433"/>
      <c r="AI73" s="433"/>
      <c r="AJ73" s="433"/>
      <c r="AK73" s="433"/>
      <c r="AL73" s="433"/>
      <c r="AM73" s="433"/>
      <c r="AN73" s="433"/>
      <c r="AO73" s="433"/>
      <c r="AP73" s="433"/>
      <c r="AQ73" s="433"/>
      <c r="AR73" s="433"/>
      <c r="AS73" s="433"/>
      <c r="AT73" s="433"/>
      <c r="AU73" s="433"/>
      <c r="AV73" s="433"/>
      <c r="AW73" s="433"/>
      <c r="AX73" s="433"/>
      <c r="AY73" s="433"/>
      <c r="AZ73" s="433"/>
      <c r="BA73" s="433"/>
      <c r="BB73" s="433"/>
      <c r="BC73" s="433"/>
      <c r="BD73" s="433"/>
      <c r="BE73" s="433"/>
      <c r="BF73" s="433"/>
      <c r="BG73" s="433"/>
      <c r="BH73" s="433"/>
      <c r="BI73" s="433"/>
      <c r="BJ73" s="433"/>
      <c r="BK73" s="433"/>
      <c r="BL73" s="433"/>
      <c r="BM73" s="433"/>
      <c r="BN73" s="433"/>
      <c r="BO73" s="433"/>
      <c r="BP73" s="433"/>
      <c r="BQ73" s="433"/>
      <c r="BR73" s="433"/>
      <c r="BS73" s="433"/>
    </row>
    <row r="74" spans="1:71" ht="15" hidden="1" customHeight="1">
      <c r="A74" s="544"/>
      <c r="B74" s="409"/>
      <c r="D74" s="310"/>
      <c r="E74" s="310"/>
      <c r="F74" s="310"/>
      <c r="G74" s="310"/>
      <c r="H74" s="310"/>
      <c r="I74" s="310"/>
      <c r="J74" s="310"/>
      <c r="K74" s="310"/>
      <c r="L74" s="310"/>
      <c r="M74" s="310"/>
      <c r="N74" s="310"/>
      <c r="O74" s="488"/>
      <c r="P74" s="488"/>
      <c r="Q74" s="488"/>
      <c r="R74" s="433"/>
      <c r="S74" s="433"/>
      <c r="T74" s="433"/>
      <c r="U74" s="433"/>
      <c r="V74" s="433"/>
      <c r="W74" s="433"/>
      <c r="X74" s="433"/>
      <c r="Y74" s="433"/>
      <c r="Z74" s="433"/>
      <c r="AA74" s="433"/>
      <c r="AB74" s="433"/>
      <c r="AC74" s="433"/>
      <c r="AD74" s="433"/>
      <c r="AE74" s="433"/>
      <c r="AF74" s="433"/>
      <c r="AG74" s="433"/>
      <c r="AH74" s="433"/>
      <c r="AI74" s="433"/>
      <c r="AJ74" s="433"/>
      <c r="AK74" s="433"/>
      <c r="AL74" s="433"/>
      <c r="AM74" s="433"/>
      <c r="AN74" s="433"/>
      <c r="AO74" s="433"/>
      <c r="AP74" s="433"/>
      <c r="AQ74" s="433"/>
      <c r="AR74" s="433"/>
      <c r="AS74" s="433"/>
      <c r="AT74" s="433"/>
      <c r="AU74" s="433"/>
      <c r="AV74" s="433"/>
      <c r="AW74" s="433"/>
      <c r="AX74" s="433"/>
      <c r="AY74" s="433"/>
      <c r="AZ74" s="433"/>
      <c r="BA74" s="433"/>
      <c r="BB74" s="433"/>
      <c r="BC74" s="433"/>
      <c r="BD74" s="433"/>
      <c r="BE74" s="433"/>
      <c r="BF74" s="433"/>
      <c r="BG74" s="433"/>
      <c r="BH74" s="433"/>
      <c r="BI74" s="433"/>
      <c r="BJ74" s="433"/>
      <c r="BK74" s="433"/>
      <c r="BL74" s="433"/>
      <c r="BM74" s="433"/>
      <c r="BN74" s="433"/>
      <c r="BO74" s="433"/>
      <c r="BP74" s="433"/>
      <c r="BQ74" s="433"/>
      <c r="BR74" s="433"/>
      <c r="BS74" s="433"/>
    </row>
    <row r="75" spans="1:71" ht="15" hidden="1" customHeight="1">
      <c r="A75" s="544"/>
      <c r="B75" s="409"/>
      <c r="D75" s="310"/>
      <c r="E75" s="310"/>
      <c r="F75" s="310"/>
      <c r="G75" s="310"/>
      <c r="H75" s="310"/>
      <c r="I75" s="310"/>
      <c r="J75" s="310"/>
      <c r="K75" s="310"/>
      <c r="L75" s="310"/>
      <c r="M75" s="310"/>
      <c r="N75" s="310"/>
      <c r="O75" s="488"/>
      <c r="P75" s="488"/>
      <c r="Q75" s="488"/>
      <c r="R75" s="433"/>
      <c r="S75" s="433"/>
      <c r="T75" s="433"/>
      <c r="U75" s="433"/>
      <c r="V75" s="433"/>
      <c r="W75" s="433"/>
      <c r="X75" s="433"/>
      <c r="Y75" s="433"/>
      <c r="Z75" s="433"/>
      <c r="AA75" s="433"/>
      <c r="AB75" s="433"/>
      <c r="AC75" s="433"/>
      <c r="AD75" s="433"/>
      <c r="AE75" s="433"/>
      <c r="AF75" s="433"/>
      <c r="AG75" s="433"/>
      <c r="AH75" s="433"/>
      <c r="AI75" s="433"/>
      <c r="AJ75" s="433"/>
      <c r="AK75" s="433"/>
      <c r="AL75" s="433"/>
      <c r="AM75" s="433"/>
      <c r="AN75" s="433"/>
      <c r="AO75" s="433"/>
      <c r="AP75" s="433"/>
      <c r="AQ75" s="433"/>
      <c r="AR75" s="433"/>
      <c r="AS75" s="433"/>
      <c r="AT75" s="433"/>
      <c r="AU75" s="433"/>
      <c r="AV75" s="433"/>
      <c r="AW75" s="433"/>
      <c r="AX75" s="433"/>
      <c r="AY75" s="433"/>
      <c r="AZ75" s="433"/>
      <c r="BA75" s="433"/>
      <c r="BB75" s="433"/>
      <c r="BC75" s="433"/>
      <c r="BD75" s="433"/>
      <c r="BE75" s="433"/>
      <c r="BF75" s="433"/>
      <c r="BG75" s="433"/>
      <c r="BH75" s="433"/>
      <c r="BI75" s="433"/>
      <c r="BJ75" s="433"/>
      <c r="BK75" s="433"/>
      <c r="BL75" s="433"/>
      <c r="BM75" s="433"/>
      <c r="BN75" s="433"/>
      <c r="BO75" s="433"/>
      <c r="BP75" s="433"/>
      <c r="BQ75" s="433"/>
      <c r="BR75" s="433"/>
      <c r="BS75" s="433"/>
    </row>
    <row r="76" spans="1:71" ht="15" hidden="1" customHeight="1">
      <c r="A76" s="544"/>
      <c r="B76" s="409"/>
      <c r="D76" s="310"/>
      <c r="E76" s="310"/>
      <c r="F76" s="310"/>
      <c r="G76" s="310"/>
      <c r="H76" s="310"/>
      <c r="I76" s="310"/>
      <c r="J76" s="310"/>
      <c r="K76" s="310"/>
      <c r="L76" s="310"/>
      <c r="M76" s="310"/>
      <c r="N76" s="310"/>
      <c r="O76" s="488"/>
      <c r="P76" s="488"/>
      <c r="Q76" s="488"/>
      <c r="R76" s="433"/>
      <c r="S76" s="433"/>
      <c r="T76" s="433"/>
      <c r="U76" s="433"/>
      <c r="V76" s="433"/>
      <c r="W76" s="433"/>
      <c r="X76" s="433"/>
      <c r="Y76" s="433"/>
      <c r="Z76" s="433"/>
      <c r="AA76" s="433"/>
      <c r="AB76" s="433"/>
      <c r="AC76" s="433"/>
      <c r="AD76" s="433"/>
      <c r="AE76" s="433"/>
      <c r="AF76" s="433"/>
      <c r="AG76" s="433"/>
      <c r="AH76" s="433"/>
      <c r="AI76" s="433"/>
      <c r="AJ76" s="433"/>
      <c r="AK76" s="433"/>
      <c r="AL76" s="433"/>
      <c r="AM76" s="433"/>
      <c r="AN76" s="433"/>
      <c r="AO76" s="433"/>
      <c r="AP76" s="433"/>
      <c r="AQ76" s="433"/>
      <c r="AR76" s="433"/>
      <c r="AS76" s="433"/>
      <c r="AT76" s="433"/>
      <c r="AU76" s="433"/>
      <c r="AV76" s="433"/>
      <c r="AW76" s="433"/>
      <c r="AX76" s="433"/>
      <c r="AY76" s="433"/>
      <c r="AZ76" s="433"/>
      <c r="BA76" s="433"/>
      <c r="BB76" s="433"/>
      <c r="BC76" s="433"/>
      <c r="BD76" s="433"/>
      <c r="BE76" s="433"/>
      <c r="BF76" s="433"/>
      <c r="BG76" s="433"/>
      <c r="BH76" s="433"/>
      <c r="BI76" s="433"/>
      <c r="BJ76" s="433"/>
      <c r="BK76" s="433"/>
      <c r="BL76" s="433"/>
      <c r="BM76" s="433"/>
      <c r="BN76" s="433"/>
      <c r="BO76" s="433"/>
      <c r="BP76" s="433"/>
      <c r="BQ76" s="433"/>
      <c r="BR76" s="433"/>
      <c r="BS76" s="433"/>
    </row>
    <row r="77" spans="1:71" ht="15" hidden="1" customHeight="1">
      <c r="A77" s="544"/>
      <c r="B77" s="409"/>
      <c r="D77" s="310"/>
      <c r="E77" s="310"/>
      <c r="F77" s="310"/>
      <c r="G77" s="310"/>
      <c r="H77" s="310"/>
      <c r="I77" s="310"/>
      <c r="J77" s="310"/>
      <c r="K77" s="310"/>
      <c r="L77" s="310"/>
      <c r="M77" s="310"/>
      <c r="N77" s="310"/>
      <c r="O77" s="488"/>
      <c r="P77" s="488"/>
      <c r="Q77" s="488"/>
      <c r="R77" s="433"/>
      <c r="S77" s="433"/>
      <c r="T77" s="433"/>
      <c r="U77" s="433"/>
      <c r="V77" s="433"/>
      <c r="W77" s="433"/>
      <c r="X77" s="433"/>
      <c r="Y77" s="433"/>
      <c r="Z77" s="433"/>
      <c r="AA77" s="433"/>
      <c r="AB77" s="433"/>
      <c r="AC77" s="433"/>
      <c r="AD77" s="433"/>
      <c r="AE77" s="433"/>
      <c r="AF77" s="433"/>
      <c r="AG77" s="433"/>
      <c r="AH77" s="433"/>
      <c r="AI77" s="433"/>
      <c r="AJ77" s="433"/>
      <c r="AK77" s="433"/>
      <c r="AL77" s="433"/>
      <c r="AM77" s="433"/>
      <c r="AN77" s="433"/>
      <c r="AO77" s="433"/>
      <c r="AP77" s="433"/>
      <c r="AQ77" s="433"/>
      <c r="AR77" s="433"/>
      <c r="AS77" s="433"/>
      <c r="AT77" s="433"/>
      <c r="AU77" s="433"/>
      <c r="AV77" s="433"/>
      <c r="AW77" s="433"/>
      <c r="AX77" s="433"/>
      <c r="AY77" s="433"/>
      <c r="AZ77" s="433"/>
      <c r="BA77" s="433"/>
      <c r="BB77" s="433"/>
      <c r="BC77" s="433"/>
      <c r="BD77" s="433"/>
      <c r="BE77" s="433"/>
      <c r="BF77" s="433"/>
      <c r="BG77" s="433"/>
      <c r="BH77" s="433"/>
      <c r="BI77" s="433"/>
      <c r="BJ77" s="433"/>
      <c r="BK77" s="433"/>
      <c r="BL77" s="433"/>
      <c r="BM77" s="433"/>
      <c r="BN77" s="433"/>
      <c r="BO77" s="433"/>
      <c r="BP77" s="433"/>
      <c r="BQ77" s="433"/>
      <c r="BR77" s="433"/>
      <c r="BS77" s="433"/>
    </row>
    <row r="78" spans="1:71" ht="15" hidden="1" customHeight="1">
      <c r="A78" s="544"/>
      <c r="B78" s="409"/>
      <c r="D78" s="310"/>
      <c r="E78" s="310"/>
      <c r="F78" s="310"/>
      <c r="G78" s="434"/>
      <c r="H78" s="434"/>
      <c r="I78" s="434"/>
      <c r="J78" s="434"/>
      <c r="K78" s="434"/>
      <c r="L78" s="310"/>
      <c r="M78" s="310"/>
      <c r="N78" s="310"/>
      <c r="O78" s="488"/>
      <c r="P78" s="488"/>
      <c r="Q78" s="488"/>
      <c r="R78" s="433"/>
      <c r="S78" s="433"/>
      <c r="T78" s="433"/>
      <c r="U78" s="433"/>
      <c r="V78" s="433"/>
      <c r="W78" s="433"/>
      <c r="X78" s="433"/>
      <c r="Y78" s="433"/>
      <c r="Z78" s="433"/>
      <c r="AA78" s="433"/>
      <c r="AB78" s="433"/>
      <c r="AC78" s="433"/>
      <c r="AD78" s="433"/>
      <c r="AE78" s="433"/>
      <c r="AF78" s="433"/>
      <c r="AG78" s="433"/>
      <c r="AH78" s="433"/>
      <c r="AI78" s="433"/>
      <c r="AJ78" s="433"/>
      <c r="AK78" s="433"/>
      <c r="AL78" s="433"/>
      <c r="AM78" s="433"/>
      <c r="AN78" s="433"/>
      <c r="AO78" s="433"/>
      <c r="AP78" s="433"/>
      <c r="AQ78" s="433"/>
      <c r="AR78" s="433"/>
      <c r="AS78" s="433"/>
      <c r="AT78" s="433"/>
      <c r="AU78" s="433"/>
      <c r="AV78" s="433"/>
      <c r="AW78" s="433"/>
      <c r="AX78" s="433"/>
      <c r="AY78" s="433"/>
      <c r="AZ78" s="433"/>
      <c r="BA78" s="433"/>
      <c r="BB78" s="433"/>
      <c r="BC78" s="433"/>
      <c r="BD78" s="433"/>
      <c r="BE78" s="433"/>
      <c r="BF78" s="433"/>
      <c r="BG78" s="433"/>
      <c r="BH78" s="433"/>
      <c r="BI78" s="433"/>
      <c r="BJ78" s="433"/>
      <c r="BK78" s="433"/>
      <c r="BL78" s="433"/>
      <c r="BM78" s="433"/>
      <c r="BN78" s="433"/>
      <c r="BO78" s="433"/>
      <c r="BP78" s="433"/>
      <c r="BQ78" s="433"/>
      <c r="BR78" s="433"/>
      <c r="BS78" s="433"/>
    </row>
    <row r="79" spans="1:71" ht="15" hidden="1" customHeight="1">
      <c r="A79" s="544"/>
      <c r="B79" s="409"/>
      <c r="D79" s="310"/>
      <c r="E79" s="310"/>
      <c r="F79" s="310"/>
      <c r="G79" s="434"/>
      <c r="H79" s="434"/>
      <c r="I79" s="434"/>
      <c r="J79" s="434"/>
      <c r="K79" s="434"/>
      <c r="L79" s="310"/>
      <c r="M79" s="310"/>
      <c r="N79" s="310"/>
      <c r="O79" s="488"/>
      <c r="P79" s="488"/>
      <c r="Q79" s="488"/>
      <c r="R79" s="433"/>
      <c r="S79" s="433"/>
      <c r="T79" s="433"/>
      <c r="U79" s="433"/>
      <c r="V79" s="433"/>
      <c r="W79" s="433"/>
      <c r="X79" s="433"/>
      <c r="Y79" s="433"/>
      <c r="Z79" s="433"/>
      <c r="AA79" s="433"/>
      <c r="AB79" s="433"/>
      <c r="AC79" s="433"/>
      <c r="AD79" s="433"/>
      <c r="AE79" s="433"/>
      <c r="AF79" s="433"/>
      <c r="AG79" s="433"/>
      <c r="AH79" s="433"/>
      <c r="AI79" s="433"/>
      <c r="AJ79" s="433"/>
      <c r="AK79" s="433"/>
      <c r="AL79" s="433"/>
      <c r="AM79" s="433"/>
      <c r="AN79" s="433"/>
      <c r="AO79" s="433"/>
      <c r="AP79" s="433"/>
      <c r="AQ79" s="433"/>
      <c r="AR79" s="433"/>
      <c r="AS79" s="433"/>
      <c r="AT79" s="433"/>
      <c r="AU79" s="433"/>
      <c r="AV79" s="433"/>
      <c r="AW79" s="433"/>
      <c r="AX79" s="433"/>
      <c r="AY79" s="433"/>
      <c r="AZ79" s="433"/>
      <c r="BA79" s="433"/>
      <c r="BB79" s="433"/>
      <c r="BC79" s="433"/>
      <c r="BD79" s="433"/>
      <c r="BE79" s="433"/>
      <c r="BF79" s="433"/>
      <c r="BG79" s="433"/>
      <c r="BH79" s="433"/>
      <c r="BI79" s="433"/>
      <c r="BJ79" s="433"/>
      <c r="BK79" s="433"/>
      <c r="BL79" s="433"/>
      <c r="BM79" s="433"/>
      <c r="BN79" s="433"/>
      <c r="BO79" s="433"/>
      <c r="BP79" s="433"/>
      <c r="BQ79" s="433"/>
      <c r="BR79" s="433"/>
      <c r="BS79" s="433"/>
    </row>
    <row r="80" spans="1:71" ht="15" hidden="1" customHeight="1">
      <c r="A80" s="544"/>
      <c r="B80" s="409"/>
      <c r="D80" s="310"/>
      <c r="E80" s="310"/>
      <c r="F80" s="310"/>
      <c r="G80" s="434"/>
      <c r="H80" s="434"/>
      <c r="I80" s="434"/>
      <c r="J80" s="434"/>
      <c r="K80" s="434"/>
      <c r="L80" s="310"/>
      <c r="M80" s="310"/>
      <c r="N80" s="310"/>
      <c r="O80" s="488"/>
      <c r="P80" s="488"/>
      <c r="Q80" s="488"/>
      <c r="R80" s="433"/>
      <c r="S80" s="433"/>
      <c r="T80" s="433"/>
      <c r="U80" s="433"/>
      <c r="V80" s="433"/>
      <c r="W80" s="433"/>
      <c r="X80" s="433"/>
      <c r="Y80" s="433"/>
      <c r="Z80" s="433"/>
      <c r="AA80" s="433"/>
      <c r="AB80" s="433"/>
      <c r="AC80" s="433"/>
      <c r="AD80" s="433"/>
      <c r="AE80" s="433"/>
      <c r="AF80" s="433"/>
      <c r="AG80" s="433"/>
      <c r="AH80" s="433"/>
      <c r="AI80" s="433"/>
      <c r="AJ80" s="433"/>
      <c r="AK80" s="433"/>
      <c r="AL80" s="433"/>
      <c r="AM80" s="433"/>
      <c r="AN80" s="433"/>
      <c r="AO80" s="433"/>
      <c r="AP80" s="433"/>
      <c r="AQ80" s="433"/>
      <c r="AR80" s="433"/>
      <c r="AS80" s="433"/>
      <c r="AT80" s="433"/>
      <c r="AU80" s="433"/>
      <c r="AV80" s="433"/>
      <c r="AW80" s="433"/>
      <c r="AX80" s="433"/>
      <c r="AY80" s="433"/>
      <c r="AZ80" s="433"/>
      <c r="BA80" s="433"/>
      <c r="BB80" s="433"/>
      <c r="BC80" s="433"/>
      <c r="BD80" s="433"/>
      <c r="BE80" s="433"/>
      <c r="BF80" s="433"/>
      <c r="BG80" s="433"/>
      <c r="BH80" s="433"/>
      <c r="BI80" s="433"/>
      <c r="BJ80" s="433"/>
      <c r="BK80" s="433"/>
      <c r="BL80" s="433"/>
      <c r="BM80" s="433"/>
      <c r="BN80" s="433"/>
      <c r="BO80" s="433"/>
      <c r="BP80" s="433"/>
      <c r="BQ80" s="433"/>
      <c r="BR80" s="433"/>
      <c r="BS80" s="433"/>
    </row>
    <row r="81" spans="1:71" ht="15" hidden="1" customHeight="1">
      <c r="A81" s="544"/>
      <c r="B81" s="409"/>
      <c r="D81" s="310"/>
      <c r="E81" s="310"/>
      <c r="F81" s="310"/>
      <c r="G81" s="434"/>
      <c r="H81" s="434"/>
      <c r="I81" s="434"/>
      <c r="J81" s="434"/>
      <c r="K81" s="434"/>
      <c r="L81" s="310"/>
      <c r="M81" s="310"/>
      <c r="N81" s="310"/>
      <c r="O81" s="488"/>
      <c r="P81" s="488"/>
      <c r="Q81" s="488"/>
      <c r="R81" s="433"/>
      <c r="S81" s="433"/>
      <c r="T81" s="433"/>
      <c r="U81" s="433"/>
      <c r="V81" s="433"/>
      <c r="W81" s="433"/>
      <c r="X81" s="433"/>
      <c r="Y81" s="433"/>
      <c r="Z81" s="433"/>
      <c r="AA81" s="433"/>
      <c r="AB81" s="433"/>
      <c r="AC81" s="433"/>
      <c r="AD81" s="433"/>
      <c r="AE81" s="433"/>
      <c r="AF81" s="433"/>
      <c r="AG81" s="433"/>
      <c r="AH81" s="433"/>
      <c r="AI81" s="433"/>
      <c r="AJ81" s="433"/>
      <c r="AK81" s="433"/>
      <c r="AL81" s="433"/>
      <c r="AM81" s="433"/>
      <c r="AN81" s="433"/>
      <c r="AO81" s="433"/>
      <c r="AP81" s="433"/>
      <c r="AQ81" s="433"/>
      <c r="AR81" s="433"/>
      <c r="AS81" s="433"/>
      <c r="AT81" s="433"/>
      <c r="AU81" s="433"/>
      <c r="AV81" s="433"/>
      <c r="AW81" s="433"/>
      <c r="AX81" s="433"/>
      <c r="AY81" s="433"/>
      <c r="AZ81" s="433"/>
      <c r="BA81" s="433"/>
      <c r="BB81" s="433"/>
      <c r="BC81" s="433"/>
      <c r="BD81" s="433"/>
      <c r="BE81" s="433"/>
      <c r="BF81" s="433"/>
      <c r="BG81" s="433"/>
      <c r="BH81" s="433"/>
      <c r="BI81" s="433"/>
      <c r="BJ81" s="433"/>
      <c r="BK81" s="433"/>
      <c r="BL81" s="433"/>
      <c r="BM81" s="433"/>
      <c r="BN81" s="433"/>
      <c r="BO81" s="433"/>
      <c r="BP81" s="433"/>
      <c r="BQ81" s="433"/>
      <c r="BR81" s="433"/>
      <c r="BS81" s="433"/>
    </row>
    <row r="82" spans="1:71" ht="15" hidden="1" customHeight="1">
      <c r="A82" s="544"/>
      <c r="B82" s="409"/>
      <c r="D82" s="310"/>
      <c r="E82" s="310"/>
      <c r="F82" s="310"/>
      <c r="G82" s="434"/>
      <c r="H82" s="434"/>
      <c r="I82" s="434"/>
      <c r="J82" s="434"/>
      <c r="K82" s="434"/>
      <c r="L82" s="310"/>
      <c r="M82" s="310"/>
      <c r="N82" s="310"/>
      <c r="O82" s="488"/>
      <c r="P82" s="488"/>
      <c r="Q82" s="488"/>
      <c r="R82" s="433"/>
      <c r="S82" s="433"/>
      <c r="T82" s="433"/>
      <c r="U82" s="433"/>
      <c r="V82" s="433"/>
      <c r="W82" s="433"/>
      <c r="X82" s="433"/>
      <c r="Y82" s="433"/>
      <c r="Z82" s="433"/>
      <c r="AA82" s="433"/>
      <c r="AB82" s="433"/>
      <c r="AC82" s="433"/>
      <c r="AD82" s="433"/>
      <c r="AE82" s="433"/>
      <c r="AF82" s="433"/>
      <c r="AG82" s="433"/>
      <c r="AH82" s="433"/>
      <c r="AI82" s="433"/>
      <c r="AJ82" s="433"/>
      <c r="AK82" s="433"/>
      <c r="AL82" s="433"/>
      <c r="AM82" s="433"/>
      <c r="AN82" s="433"/>
      <c r="AO82" s="433"/>
      <c r="AP82" s="433"/>
      <c r="AQ82" s="433"/>
      <c r="AR82" s="433"/>
      <c r="AS82" s="433"/>
      <c r="AT82" s="433"/>
      <c r="AU82" s="433"/>
      <c r="AV82" s="433"/>
      <c r="AW82" s="433"/>
      <c r="AX82" s="433"/>
      <c r="AY82" s="433"/>
      <c r="AZ82" s="433"/>
      <c r="BA82" s="433"/>
      <c r="BB82" s="433"/>
      <c r="BC82" s="433"/>
      <c r="BD82" s="433"/>
      <c r="BE82" s="433"/>
      <c r="BF82" s="433"/>
      <c r="BG82" s="433"/>
      <c r="BH82" s="433"/>
      <c r="BI82" s="433"/>
      <c r="BJ82" s="433"/>
      <c r="BK82" s="433"/>
      <c r="BL82" s="433"/>
      <c r="BM82" s="433"/>
      <c r="BN82" s="433"/>
      <c r="BO82" s="433"/>
      <c r="BP82" s="433"/>
      <c r="BQ82" s="433"/>
      <c r="BR82" s="433"/>
      <c r="BS82" s="433"/>
    </row>
    <row r="83" spans="1:71" ht="15" hidden="1" customHeight="1">
      <c r="A83" s="544"/>
      <c r="B83" s="409"/>
      <c r="D83" s="310"/>
      <c r="E83" s="310"/>
      <c r="F83" s="310"/>
      <c r="G83" s="310"/>
      <c r="H83" s="310"/>
      <c r="I83" s="310"/>
      <c r="J83" s="310"/>
      <c r="K83" s="310"/>
      <c r="L83" s="310"/>
      <c r="M83" s="310"/>
      <c r="N83" s="310"/>
      <c r="O83" s="488"/>
      <c r="P83" s="488"/>
      <c r="Q83" s="488"/>
      <c r="R83" s="433"/>
      <c r="S83" s="433"/>
      <c r="T83" s="433"/>
      <c r="U83" s="433"/>
      <c r="V83" s="433"/>
      <c r="W83" s="433"/>
      <c r="X83" s="433"/>
      <c r="Y83" s="433"/>
      <c r="Z83" s="433"/>
      <c r="AA83" s="433"/>
      <c r="AB83" s="433"/>
      <c r="AC83" s="433"/>
      <c r="AD83" s="433"/>
      <c r="AE83" s="433"/>
      <c r="AF83" s="433"/>
      <c r="AG83" s="433"/>
      <c r="AH83" s="433"/>
      <c r="AI83" s="433"/>
      <c r="AJ83" s="433"/>
      <c r="AK83" s="433"/>
      <c r="AL83" s="433"/>
      <c r="AM83" s="433"/>
      <c r="AN83" s="433"/>
      <c r="AO83" s="433"/>
      <c r="AP83" s="433"/>
      <c r="AQ83" s="433"/>
      <c r="AR83" s="433"/>
      <c r="AS83" s="433"/>
      <c r="AT83" s="433"/>
      <c r="AU83" s="433"/>
      <c r="AV83" s="433"/>
      <c r="AW83" s="433"/>
      <c r="AX83" s="433"/>
      <c r="AY83" s="433"/>
      <c r="AZ83" s="433"/>
      <c r="BA83" s="433"/>
      <c r="BB83" s="433"/>
      <c r="BC83" s="433"/>
      <c r="BD83" s="433"/>
      <c r="BE83" s="433"/>
      <c r="BF83" s="433"/>
      <c r="BG83" s="433"/>
      <c r="BH83" s="433"/>
      <c r="BI83" s="433"/>
      <c r="BJ83" s="433"/>
      <c r="BK83" s="433"/>
      <c r="BL83" s="433"/>
      <c r="BM83" s="433"/>
      <c r="BN83" s="433"/>
      <c r="BO83" s="433"/>
      <c r="BP83" s="433"/>
      <c r="BQ83" s="433"/>
      <c r="BR83" s="433"/>
      <c r="BS83" s="433"/>
    </row>
    <row r="84" spans="1:71" ht="15" hidden="1" customHeight="1">
      <c r="A84" s="544"/>
      <c r="B84" s="409"/>
      <c r="D84" s="310"/>
      <c r="E84" s="310"/>
      <c r="F84" s="310"/>
      <c r="G84" s="310"/>
      <c r="H84" s="310"/>
      <c r="I84" s="310"/>
      <c r="J84" s="310"/>
      <c r="K84" s="310"/>
      <c r="L84" s="310"/>
      <c r="M84" s="310"/>
      <c r="N84" s="310"/>
      <c r="O84" s="488"/>
      <c r="P84" s="488"/>
      <c r="Q84" s="488"/>
      <c r="R84" s="433"/>
      <c r="S84" s="433"/>
      <c r="T84" s="433"/>
      <c r="U84" s="433"/>
      <c r="V84" s="433"/>
      <c r="W84" s="433"/>
      <c r="X84" s="433"/>
      <c r="Y84" s="433"/>
      <c r="Z84" s="433"/>
      <c r="AA84" s="433"/>
      <c r="AB84" s="433"/>
      <c r="AC84" s="433"/>
      <c r="AD84" s="433"/>
      <c r="AE84" s="433"/>
      <c r="AF84" s="433"/>
      <c r="AG84" s="433"/>
      <c r="AH84" s="433"/>
      <c r="AI84" s="433"/>
      <c r="AJ84" s="433"/>
      <c r="AK84" s="433"/>
      <c r="AL84" s="433"/>
      <c r="AM84" s="433"/>
      <c r="AN84" s="433"/>
      <c r="AO84" s="433"/>
      <c r="AP84" s="433"/>
      <c r="AQ84" s="433"/>
      <c r="AR84" s="433"/>
      <c r="AS84" s="433"/>
      <c r="AT84" s="433"/>
      <c r="AU84" s="433"/>
      <c r="AV84" s="433"/>
      <c r="AW84" s="433"/>
      <c r="AX84" s="433"/>
      <c r="AY84" s="433"/>
      <c r="AZ84" s="433"/>
      <c r="BA84" s="433"/>
      <c r="BB84" s="433"/>
      <c r="BC84" s="433"/>
      <c r="BD84" s="433"/>
      <c r="BE84" s="433"/>
      <c r="BF84" s="433"/>
      <c r="BG84" s="433"/>
      <c r="BH84" s="433"/>
      <c r="BI84" s="433"/>
      <c r="BJ84" s="433"/>
      <c r="BK84" s="433"/>
      <c r="BL84" s="433"/>
      <c r="BM84" s="433"/>
      <c r="BN84" s="433"/>
      <c r="BO84" s="433"/>
      <c r="BP84" s="433"/>
      <c r="BQ84" s="433"/>
      <c r="BR84" s="433"/>
      <c r="BS84" s="433"/>
    </row>
    <row r="85" spans="1:71" ht="15" hidden="1" customHeight="1">
      <c r="A85" s="544"/>
      <c r="B85" s="409"/>
      <c r="D85" s="310"/>
      <c r="E85" s="310"/>
      <c r="F85" s="310"/>
      <c r="G85" s="310"/>
      <c r="H85" s="310"/>
      <c r="I85" s="310"/>
      <c r="J85" s="310"/>
      <c r="K85" s="310"/>
      <c r="L85" s="310"/>
      <c r="M85" s="310"/>
      <c r="N85" s="310"/>
      <c r="O85" s="488"/>
      <c r="P85" s="488"/>
      <c r="Q85" s="488"/>
      <c r="R85" s="433"/>
      <c r="S85" s="433"/>
      <c r="T85" s="433"/>
      <c r="U85" s="433"/>
      <c r="V85" s="433"/>
      <c r="W85" s="433"/>
      <c r="X85" s="433"/>
      <c r="Y85" s="433"/>
      <c r="Z85" s="433"/>
      <c r="AA85" s="433"/>
      <c r="AB85" s="433"/>
      <c r="AC85" s="433"/>
      <c r="AD85" s="433"/>
      <c r="AE85" s="433"/>
      <c r="AF85" s="433"/>
      <c r="AG85" s="433"/>
      <c r="AH85" s="433"/>
      <c r="AI85" s="433"/>
      <c r="AJ85" s="433"/>
      <c r="AK85" s="433"/>
      <c r="AL85" s="433"/>
      <c r="AM85" s="433"/>
      <c r="AN85" s="433"/>
      <c r="AO85" s="433"/>
      <c r="AP85" s="433"/>
      <c r="AQ85" s="433"/>
      <c r="AR85" s="433"/>
      <c r="AS85" s="433"/>
      <c r="AT85" s="433"/>
      <c r="AU85" s="433"/>
      <c r="AV85" s="433"/>
      <c r="AW85" s="433"/>
      <c r="AX85" s="433"/>
      <c r="AY85" s="433"/>
      <c r="AZ85" s="433"/>
      <c r="BA85" s="433"/>
      <c r="BB85" s="433"/>
      <c r="BC85" s="433"/>
      <c r="BD85" s="433"/>
      <c r="BE85" s="433"/>
      <c r="BF85" s="433"/>
      <c r="BG85" s="433"/>
      <c r="BH85" s="433"/>
      <c r="BI85" s="433"/>
      <c r="BJ85" s="433"/>
      <c r="BK85" s="433"/>
      <c r="BL85" s="433"/>
      <c r="BM85" s="433"/>
      <c r="BN85" s="433"/>
      <c r="BO85" s="433"/>
      <c r="BP85" s="433"/>
      <c r="BQ85" s="433"/>
      <c r="BR85" s="433"/>
      <c r="BS85" s="433"/>
    </row>
    <row r="86" spans="1:71" ht="15" hidden="1" customHeight="1">
      <c r="A86" s="544"/>
      <c r="B86" s="409"/>
      <c r="D86" s="310"/>
      <c r="E86" s="310"/>
      <c r="F86" s="310"/>
      <c r="G86" s="310"/>
      <c r="H86" s="310"/>
      <c r="I86" s="310"/>
      <c r="J86" s="310"/>
      <c r="K86" s="310"/>
      <c r="L86" s="310"/>
      <c r="M86" s="310"/>
      <c r="N86" s="310"/>
      <c r="O86" s="488"/>
      <c r="P86" s="488"/>
      <c r="Q86" s="488"/>
      <c r="R86" s="433"/>
      <c r="S86" s="433"/>
      <c r="T86" s="433"/>
      <c r="U86" s="433"/>
      <c r="V86" s="433"/>
      <c r="W86" s="433"/>
      <c r="X86" s="433"/>
      <c r="Y86" s="433"/>
      <c r="Z86" s="433"/>
      <c r="AA86" s="433"/>
      <c r="AB86" s="433"/>
      <c r="AC86" s="433"/>
      <c r="AD86" s="433"/>
      <c r="AE86" s="433"/>
      <c r="AF86" s="433"/>
      <c r="AG86" s="433"/>
      <c r="AH86" s="433"/>
      <c r="AI86" s="433"/>
      <c r="AJ86" s="433"/>
      <c r="AK86" s="433"/>
      <c r="AL86" s="433"/>
      <c r="AM86" s="433"/>
      <c r="AN86" s="433"/>
      <c r="AO86" s="433"/>
      <c r="AP86" s="433"/>
      <c r="AQ86" s="433"/>
      <c r="AR86" s="433"/>
      <c r="AS86" s="433"/>
      <c r="AT86" s="433"/>
      <c r="AU86" s="433"/>
      <c r="AV86" s="433"/>
      <c r="AW86" s="433"/>
      <c r="AX86" s="433"/>
      <c r="AY86" s="433"/>
      <c r="AZ86" s="433"/>
      <c r="BA86" s="433"/>
      <c r="BB86" s="433"/>
      <c r="BC86" s="433"/>
      <c r="BD86" s="433"/>
      <c r="BE86" s="433"/>
      <c r="BF86" s="433"/>
      <c r="BG86" s="433"/>
      <c r="BH86" s="433"/>
      <c r="BI86" s="433"/>
      <c r="BJ86" s="433"/>
      <c r="BK86" s="433"/>
      <c r="BL86" s="433"/>
      <c r="BM86" s="433"/>
      <c r="BN86" s="433"/>
      <c r="BO86" s="433"/>
      <c r="BP86" s="433"/>
      <c r="BQ86" s="433"/>
      <c r="BR86" s="433"/>
      <c r="BS86" s="433"/>
    </row>
    <row r="87" spans="1:71" ht="15" hidden="1" customHeight="1">
      <c r="A87" s="544"/>
      <c r="B87" s="409"/>
      <c r="D87" s="310"/>
      <c r="E87" s="310"/>
      <c r="F87" s="310"/>
      <c r="G87" s="310"/>
      <c r="H87" s="310"/>
      <c r="I87" s="310"/>
      <c r="J87" s="310"/>
      <c r="K87" s="310"/>
      <c r="L87" s="310"/>
      <c r="M87" s="310"/>
      <c r="N87" s="310"/>
      <c r="O87" s="488"/>
      <c r="P87" s="488"/>
      <c r="Q87" s="488"/>
      <c r="R87" s="433"/>
      <c r="S87" s="433"/>
      <c r="T87" s="433"/>
      <c r="U87" s="433"/>
      <c r="V87" s="433"/>
      <c r="W87" s="433"/>
      <c r="X87" s="433"/>
      <c r="Y87" s="433"/>
      <c r="Z87" s="433"/>
      <c r="AA87" s="433"/>
      <c r="AB87" s="433"/>
      <c r="AC87" s="433"/>
      <c r="AD87" s="433"/>
      <c r="AE87" s="433"/>
      <c r="AF87" s="433"/>
      <c r="AG87" s="433"/>
      <c r="AH87" s="433"/>
      <c r="AI87" s="433"/>
      <c r="AJ87" s="433"/>
      <c r="AK87" s="433"/>
      <c r="AL87" s="433"/>
      <c r="AM87" s="433"/>
      <c r="AN87" s="433"/>
      <c r="AO87" s="433"/>
      <c r="AP87" s="433"/>
      <c r="AQ87" s="433"/>
      <c r="AR87" s="433"/>
      <c r="AS87" s="433"/>
      <c r="AT87" s="433"/>
      <c r="AU87" s="433"/>
      <c r="AV87" s="433"/>
      <c r="AW87" s="433"/>
      <c r="AX87" s="433"/>
      <c r="AY87" s="433"/>
      <c r="AZ87" s="433"/>
      <c r="BA87" s="433"/>
      <c r="BB87" s="433"/>
      <c r="BC87" s="433"/>
      <c r="BD87" s="433"/>
      <c r="BE87" s="433"/>
      <c r="BF87" s="433"/>
      <c r="BG87" s="433"/>
      <c r="BH87" s="433"/>
      <c r="BI87" s="433"/>
      <c r="BJ87" s="433"/>
      <c r="BK87" s="433"/>
      <c r="BL87" s="433"/>
      <c r="BM87" s="433"/>
      <c r="BN87" s="433"/>
      <c r="BO87" s="433"/>
      <c r="BP87" s="433"/>
      <c r="BQ87" s="433"/>
      <c r="BR87" s="433"/>
      <c r="BS87" s="433"/>
    </row>
    <row r="88" spans="1:71" ht="15" hidden="1" customHeight="1">
      <c r="A88" s="544"/>
      <c r="B88" s="409"/>
      <c r="D88" s="310"/>
      <c r="E88" s="310"/>
      <c r="F88" s="310"/>
      <c r="G88" s="310"/>
      <c r="H88" s="310"/>
      <c r="I88" s="310"/>
      <c r="J88" s="310"/>
      <c r="K88" s="310"/>
      <c r="L88" s="310"/>
      <c r="M88" s="310"/>
      <c r="N88" s="310"/>
      <c r="O88" s="488"/>
      <c r="P88" s="488"/>
      <c r="Q88" s="488"/>
      <c r="R88" s="433"/>
      <c r="S88" s="433"/>
      <c r="T88" s="433"/>
      <c r="U88" s="433"/>
      <c r="V88" s="433"/>
      <c r="W88" s="433"/>
      <c r="X88" s="433"/>
      <c r="Y88" s="433"/>
      <c r="Z88" s="433"/>
      <c r="AA88" s="433"/>
      <c r="AB88" s="433"/>
      <c r="AC88" s="433"/>
      <c r="AD88" s="433"/>
      <c r="AE88" s="433"/>
      <c r="AF88" s="433"/>
      <c r="AG88" s="433"/>
      <c r="AH88" s="433"/>
      <c r="AI88" s="433"/>
      <c r="AJ88" s="433"/>
      <c r="AK88" s="433"/>
      <c r="AL88" s="433"/>
      <c r="AM88" s="433"/>
      <c r="AN88" s="433"/>
      <c r="AO88" s="433"/>
      <c r="AP88" s="433"/>
      <c r="AQ88" s="433"/>
      <c r="AR88" s="433"/>
      <c r="AS88" s="433"/>
      <c r="AT88" s="433"/>
      <c r="AU88" s="433"/>
      <c r="AV88" s="433"/>
      <c r="AW88" s="433"/>
      <c r="AX88" s="433"/>
      <c r="AY88" s="433"/>
      <c r="AZ88" s="433"/>
      <c r="BA88" s="433"/>
      <c r="BB88" s="433"/>
      <c r="BC88" s="433"/>
      <c r="BD88" s="433"/>
      <c r="BE88" s="433"/>
      <c r="BF88" s="433"/>
      <c r="BG88" s="433"/>
      <c r="BH88" s="433"/>
      <c r="BI88" s="433"/>
      <c r="BJ88" s="433"/>
      <c r="BK88" s="433"/>
      <c r="BL88" s="433"/>
      <c r="BM88" s="433"/>
      <c r="BN88" s="433"/>
      <c r="BO88" s="433"/>
      <c r="BP88" s="433"/>
      <c r="BQ88" s="433"/>
      <c r="BR88" s="433"/>
      <c r="BS88" s="433"/>
    </row>
    <row r="89" spans="1:71" ht="15" hidden="1" customHeight="1">
      <c r="A89" s="544"/>
      <c r="B89" s="409"/>
      <c r="D89" s="310"/>
      <c r="E89" s="310"/>
      <c r="F89" s="310"/>
      <c r="G89" s="310"/>
      <c r="H89" s="310"/>
      <c r="I89" s="310"/>
      <c r="J89" s="310"/>
      <c r="K89" s="310"/>
      <c r="L89" s="310"/>
      <c r="M89" s="310"/>
      <c r="N89" s="310"/>
      <c r="O89" s="488"/>
      <c r="P89" s="488"/>
      <c r="Q89" s="488"/>
      <c r="R89" s="433"/>
      <c r="S89" s="433"/>
      <c r="T89" s="433"/>
      <c r="U89" s="433"/>
      <c r="V89" s="433"/>
      <c r="W89" s="433"/>
      <c r="X89" s="433"/>
      <c r="Y89" s="433"/>
      <c r="Z89" s="433"/>
      <c r="AA89" s="433"/>
      <c r="AB89" s="433"/>
      <c r="AC89" s="433"/>
      <c r="AD89" s="433"/>
      <c r="AE89" s="433"/>
      <c r="AF89" s="433"/>
      <c r="AG89" s="433"/>
      <c r="AH89" s="433"/>
      <c r="AI89" s="433"/>
      <c r="AJ89" s="433"/>
      <c r="AK89" s="433"/>
      <c r="AL89" s="433"/>
      <c r="AM89" s="433"/>
      <c r="AN89" s="433"/>
      <c r="AO89" s="433"/>
      <c r="AP89" s="433"/>
      <c r="AQ89" s="433"/>
      <c r="AR89" s="433"/>
      <c r="AS89" s="433"/>
      <c r="AT89" s="433"/>
      <c r="AU89" s="433"/>
      <c r="AV89" s="433"/>
      <c r="AW89" s="433"/>
      <c r="AX89" s="433"/>
      <c r="AY89" s="433"/>
      <c r="AZ89" s="433"/>
      <c r="BA89" s="433"/>
      <c r="BB89" s="433"/>
      <c r="BC89" s="433"/>
      <c r="BD89" s="433"/>
      <c r="BE89" s="433"/>
      <c r="BF89" s="433"/>
      <c r="BG89" s="433"/>
      <c r="BH89" s="433"/>
      <c r="BI89" s="433"/>
      <c r="BJ89" s="433"/>
      <c r="BK89" s="433"/>
      <c r="BL89" s="433"/>
      <c r="BM89" s="433"/>
      <c r="BN89" s="433"/>
      <c r="BO89" s="433"/>
      <c r="BP89" s="433"/>
      <c r="BQ89" s="433"/>
      <c r="BR89" s="433"/>
      <c r="BS89" s="433"/>
    </row>
    <row r="90" spans="1:71" ht="15" hidden="1" customHeight="1">
      <c r="A90" s="544"/>
      <c r="B90" s="409"/>
      <c r="D90" s="310"/>
      <c r="E90" s="310"/>
      <c r="F90" s="310"/>
      <c r="G90" s="310"/>
      <c r="H90" s="310"/>
      <c r="I90" s="310"/>
      <c r="J90" s="310"/>
      <c r="K90" s="310"/>
      <c r="L90" s="310"/>
      <c r="M90" s="310"/>
      <c r="N90" s="310"/>
      <c r="O90" s="488"/>
      <c r="P90" s="488"/>
      <c r="Q90" s="488"/>
      <c r="R90" s="433"/>
      <c r="S90" s="433"/>
      <c r="T90" s="433"/>
      <c r="U90" s="433"/>
      <c r="V90" s="433"/>
      <c r="W90" s="433"/>
      <c r="X90" s="433"/>
      <c r="Y90" s="433"/>
      <c r="Z90" s="433"/>
      <c r="AA90" s="433"/>
      <c r="AB90" s="433"/>
      <c r="AC90" s="433"/>
      <c r="AD90" s="433"/>
      <c r="AE90" s="433"/>
      <c r="AF90" s="433"/>
      <c r="AG90" s="433"/>
      <c r="AH90" s="433"/>
      <c r="AI90" s="433"/>
      <c r="AJ90" s="433"/>
      <c r="AK90" s="433"/>
      <c r="AL90" s="433"/>
      <c r="AM90" s="433"/>
      <c r="AN90" s="433"/>
      <c r="AO90" s="433"/>
      <c r="AP90" s="433"/>
      <c r="AQ90" s="433"/>
      <c r="AR90" s="433"/>
      <c r="AS90" s="433"/>
      <c r="AT90" s="433"/>
      <c r="AU90" s="433"/>
      <c r="AV90" s="433"/>
      <c r="AW90" s="433"/>
      <c r="AX90" s="433"/>
      <c r="AY90" s="433"/>
      <c r="AZ90" s="433"/>
      <c r="BA90" s="433"/>
      <c r="BB90" s="433"/>
      <c r="BC90" s="433"/>
      <c r="BD90" s="433"/>
      <c r="BE90" s="433"/>
      <c r="BF90" s="433"/>
      <c r="BG90" s="433"/>
      <c r="BH90" s="433"/>
      <c r="BI90" s="433"/>
      <c r="BJ90" s="433"/>
      <c r="BK90" s="433"/>
      <c r="BL90" s="433"/>
      <c r="BM90" s="433"/>
      <c r="BN90" s="433"/>
      <c r="BO90" s="433"/>
      <c r="BP90" s="433"/>
      <c r="BQ90" s="433"/>
      <c r="BR90" s="433"/>
      <c r="BS90" s="433"/>
    </row>
    <row r="91" spans="1:71" ht="15" hidden="1" customHeight="1">
      <c r="A91" s="544"/>
      <c r="B91" s="409"/>
      <c r="D91" s="310"/>
      <c r="E91" s="310"/>
      <c r="F91" s="310"/>
      <c r="G91" s="310"/>
      <c r="H91" s="310"/>
      <c r="I91" s="310"/>
      <c r="J91" s="310"/>
      <c r="K91" s="310"/>
      <c r="L91" s="310"/>
      <c r="M91" s="310"/>
      <c r="N91" s="310"/>
      <c r="O91" s="488"/>
      <c r="P91" s="488"/>
      <c r="Q91" s="488"/>
      <c r="R91" s="433"/>
      <c r="S91" s="433"/>
      <c r="T91" s="433"/>
      <c r="U91" s="433"/>
      <c r="V91" s="433"/>
      <c r="W91" s="433"/>
      <c r="X91" s="433"/>
      <c r="Y91" s="433"/>
      <c r="Z91" s="433"/>
      <c r="AA91" s="433"/>
      <c r="AB91" s="433"/>
      <c r="AC91" s="433"/>
      <c r="AD91" s="433"/>
      <c r="AE91" s="433"/>
      <c r="AF91" s="433"/>
      <c r="AG91" s="433"/>
      <c r="AH91" s="433"/>
      <c r="AI91" s="433"/>
      <c r="AJ91" s="433"/>
      <c r="AK91" s="433"/>
      <c r="AL91" s="433"/>
      <c r="AM91" s="433"/>
      <c r="AN91" s="433"/>
      <c r="AO91" s="433"/>
      <c r="AP91" s="433"/>
      <c r="AQ91" s="433"/>
      <c r="AR91" s="433"/>
      <c r="AS91" s="433"/>
      <c r="AT91" s="433"/>
      <c r="AU91" s="433"/>
      <c r="AV91" s="433"/>
      <c r="AW91" s="433"/>
      <c r="AX91" s="433"/>
      <c r="AY91" s="433"/>
      <c r="AZ91" s="433"/>
      <c r="BA91" s="433"/>
      <c r="BB91" s="433"/>
      <c r="BC91" s="433"/>
      <c r="BD91" s="433"/>
      <c r="BE91" s="433"/>
      <c r="BF91" s="433"/>
      <c r="BG91" s="433"/>
      <c r="BH91" s="433"/>
      <c r="BI91" s="433"/>
      <c r="BJ91" s="433"/>
      <c r="BK91" s="433"/>
      <c r="BL91" s="433"/>
      <c r="BM91" s="433"/>
      <c r="BN91" s="433"/>
      <c r="BO91" s="433"/>
      <c r="BP91" s="433"/>
      <c r="BQ91" s="433"/>
      <c r="BR91" s="433"/>
      <c r="BS91" s="433"/>
    </row>
    <row r="92" spans="1:71" ht="15" hidden="1" customHeight="1">
      <c r="A92" s="544"/>
      <c r="B92" s="409"/>
      <c r="D92" s="310"/>
      <c r="E92" s="310"/>
      <c r="F92" s="310"/>
      <c r="G92" s="310"/>
      <c r="H92" s="310"/>
      <c r="I92" s="310"/>
      <c r="J92" s="310"/>
      <c r="K92" s="310"/>
      <c r="L92" s="310"/>
      <c r="M92" s="310"/>
      <c r="N92" s="310"/>
      <c r="O92" s="488"/>
      <c r="P92" s="488"/>
      <c r="Q92" s="488"/>
      <c r="R92" s="433"/>
      <c r="S92" s="433"/>
      <c r="T92" s="433"/>
      <c r="U92" s="433"/>
      <c r="V92" s="433"/>
      <c r="W92" s="433"/>
      <c r="X92" s="433"/>
      <c r="Y92" s="433"/>
      <c r="Z92" s="433"/>
      <c r="AA92" s="433"/>
      <c r="AB92" s="433"/>
      <c r="AC92" s="433"/>
      <c r="AD92" s="433"/>
      <c r="AE92" s="433"/>
      <c r="AF92" s="433"/>
      <c r="AG92" s="433"/>
      <c r="AH92" s="433"/>
      <c r="AI92" s="433"/>
      <c r="AJ92" s="433"/>
      <c r="AK92" s="433"/>
      <c r="AL92" s="433"/>
      <c r="AM92" s="433"/>
      <c r="AN92" s="433"/>
      <c r="AO92" s="433"/>
      <c r="AP92" s="433"/>
      <c r="AQ92" s="433"/>
      <c r="AR92" s="433"/>
      <c r="AS92" s="433"/>
      <c r="AT92" s="433"/>
      <c r="AU92" s="433"/>
      <c r="AV92" s="433"/>
      <c r="AW92" s="433"/>
      <c r="AX92" s="433"/>
      <c r="AY92" s="433"/>
      <c r="AZ92" s="433"/>
      <c r="BA92" s="433"/>
      <c r="BB92" s="433"/>
      <c r="BC92" s="433"/>
      <c r="BD92" s="433"/>
      <c r="BE92" s="433"/>
      <c r="BF92" s="433"/>
      <c r="BG92" s="433"/>
      <c r="BH92" s="433"/>
      <c r="BI92" s="433"/>
      <c r="BJ92" s="433"/>
      <c r="BK92" s="433"/>
      <c r="BL92" s="433"/>
      <c r="BM92" s="433"/>
      <c r="BN92" s="433"/>
      <c r="BO92" s="433"/>
      <c r="BP92" s="433"/>
      <c r="BQ92" s="433"/>
      <c r="BR92" s="433"/>
      <c r="BS92" s="433"/>
    </row>
    <row r="93" spans="1:71" ht="15" hidden="1" customHeight="1">
      <c r="A93" s="544"/>
      <c r="B93" s="409"/>
      <c r="D93" s="310"/>
      <c r="E93" s="310"/>
      <c r="F93" s="310"/>
      <c r="G93" s="310"/>
      <c r="H93" s="310"/>
      <c r="I93" s="310"/>
      <c r="J93" s="310"/>
      <c r="K93" s="310"/>
      <c r="L93" s="310"/>
      <c r="M93" s="310"/>
      <c r="N93" s="310"/>
      <c r="O93" s="488"/>
      <c r="P93" s="488"/>
      <c r="Q93" s="488"/>
      <c r="R93" s="433"/>
      <c r="S93" s="433"/>
      <c r="T93" s="433"/>
      <c r="U93" s="433"/>
      <c r="V93" s="433"/>
      <c r="W93" s="433"/>
      <c r="X93" s="433"/>
      <c r="Y93" s="433"/>
      <c r="Z93" s="433"/>
      <c r="AA93" s="433"/>
      <c r="AB93" s="433"/>
      <c r="AC93" s="433"/>
      <c r="AD93" s="433"/>
      <c r="AE93" s="433"/>
      <c r="AF93" s="433"/>
      <c r="AG93" s="433"/>
      <c r="AH93" s="433"/>
      <c r="AI93" s="433"/>
      <c r="AJ93" s="433"/>
      <c r="AK93" s="433"/>
      <c r="AL93" s="433"/>
      <c r="AM93" s="433"/>
      <c r="AN93" s="433"/>
      <c r="AO93" s="433"/>
      <c r="AP93" s="433"/>
      <c r="AQ93" s="433"/>
      <c r="AR93" s="433"/>
      <c r="AS93" s="433"/>
      <c r="AT93" s="433"/>
      <c r="AU93" s="433"/>
      <c r="AV93" s="433"/>
      <c r="AW93" s="433"/>
      <c r="AX93" s="433"/>
      <c r="AY93" s="433"/>
      <c r="AZ93" s="433"/>
      <c r="BA93" s="433"/>
      <c r="BB93" s="433"/>
      <c r="BC93" s="433"/>
      <c r="BD93" s="433"/>
      <c r="BE93" s="433"/>
      <c r="BF93" s="433"/>
      <c r="BG93" s="433"/>
      <c r="BH93" s="433"/>
      <c r="BI93" s="433"/>
      <c r="BJ93" s="433"/>
      <c r="BK93" s="433"/>
      <c r="BL93" s="433"/>
      <c r="BM93" s="433"/>
      <c r="BN93" s="433"/>
      <c r="BO93" s="433"/>
      <c r="BP93" s="433"/>
      <c r="BQ93" s="433"/>
      <c r="BR93" s="433"/>
      <c r="BS93" s="433"/>
    </row>
    <row r="94" spans="1:71" ht="15" hidden="1" customHeight="1">
      <c r="A94" s="544"/>
      <c r="B94" s="409"/>
      <c r="D94" s="310"/>
      <c r="E94" s="310"/>
      <c r="F94" s="310"/>
      <c r="G94" s="310"/>
      <c r="H94" s="310"/>
      <c r="I94" s="310"/>
      <c r="J94" s="310"/>
      <c r="K94" s="310"/>
      <c r="L94" s="310"/>
      <c r="M94" s="310"/>
      <c r="N94" s="310"/>
      <c r="O94" s="488"/>
      <c r="P94" s="488"/>
      <c r="Q94" s="488"/>
      <c r="R94" s="433"/>
      <c r="S94" s="433"/>
      <c r="T94" s="433"/>
      <c r="U94" s="433"/>
      <c r="V94" s="433"/>
      <c r="W94" s="433"/>
      <c r="X94" s="433"/>
      <c r="Y94" s="433"/>
      <c r="Z94" s="433"/>
      <c r="AA94" s="433"/>
      <c r="AB94" s="433"/>
      <c r="AC94" s="433"/>
      <c r="AD94" s="433"/>
      <c r="AE94" s="433"/>
      <c r="AF94" s="433"/>
      <c r="AG94" s="433"/>
      <c r="AH94" s="433"/>
      <c r="AI94" s="433"/>
      <c r="AJ94" s="433"/>
      <c r="AK94" s="433"/>
      <c r="AL94" s="433"/>
      <c r="AM94" s="433"/>
      <c r="AN94" s="433"/>
      <c r="AO94" s="433"/>
      <c r="AP94" s="433"/>
      <c r="AQ94" s="433"/>
      <c r="AR94" s="433"/>
      <c r="AS94" s="433"/>
      <c r="AT94" s="433"/>
      <c r="AU94" s="433"/>
      <c r="AV94" s="433"/>
      <c r="AW94" s="433"/>
      <c r="AX94" s="433"/>
      <c r="AY94" s="433"/>
      <c r="AZ94" s="433"/>
      <c r="BA94" s="433"/>
      <c r="BB94" s="433"/>
      <c r="BC94" s="433"/>
      <c r="BD94" s="433"/>
      <c r="BE94" s="433"/>
      <c r="BF94" s="433"/>
      <c r="BG94" s="433"/>
      <c r="BH94" s="433"/>
      <c r="BI94" s="433"/>
      <c r="BJ94" s="433"/>
      <c r="BK94" s="433"/>
      <c r="BL94" s="433"/>
      <c r="BM94" s="433"/>
      <c r="BN94" s="433"/>
      <c r="BO94" s="433"/>
      <c r="BP94" s="433"/>
      <c r="BQ94" s="433"/>
      <c r="BR94" s="433"/>
      <c r="BS94" s="433"/>
    </row>
    <row r="95" spans="1:71" ht="15" hidden="1" customHeight="1">
      <c r="A95" s="544"/>
      <c r="B95" s="409"/>
      <c r="D95" s="310"/>
      <c r="E95" s="310"/>
      <c r="F95" s="310"/>
      <c r="G95" s="310"/>
      <c r="H95" s="310"/>
      <c r="I95" s="310"/>
      <c r="J95" s="310"/>
      <c r="K95" s="310"/>
      <c r="L95" s="310"/>
      <c r="M95" s="310"/>
      <c r="N95" s="310"/>
      <c r="O95" s="488"/>
      <c r="P95" s="488"/>
      <c r="Q95" s="488"/>
      <c r="R95" s="433"/>
      <c r="S95" s="433"/>
      <c r="T95" s="433"/>
      <c r="U95" s="433"/>
      <c r="V95" s="433"/>
      <c r="W95" s="433"/>
      <c r="X95" s="433"/>
      <c r="Y95" s="433"/>
      <c r="Z95" s="433"/>
      <c r="AA95" s="433"/>
      <c r="AB95" s="433"/>
      <c r="AC95" s="433"/>
      <c r="AD95" s="433"/>
      <c r="AE95" s="433"/>
      <c r="AF95" s="433"/>
      <c r="AG95" s="433"/>
      <c r="AH95" s="433"/>
      <c r="AI95" s="433"/>
      <c r="AJ95" s="433"/>
      <c r="AK95" s="433"/>
      <c r="AL95" s="433"/>
      <c r="AM95" s="433"/>
      <c r="AN95" s="433"/>
      <c r="AO95" s="433"/>
      <c r="AP95" s="433"/>
      <c r="AQ95" s="433"/>
      <c r="AR95" s="433"/>
      <c r="AS95" s="433"/>
      <c r="AT95" s="433"/>
      <c r="AU95" s="433"/>
      <c r="AV95" s="433"/>
      <c r="AW95" s="433"/>
      <c r="AX95" s="433"/>
      <c r="AY95" s="433"/>
      <c r="AZ95" s="433"/>
      <c r="BA95" s="433"/>
      <c r="BB95" s="433"/>
      <c r="BC95" s="433"/>
      <c r="BD95" s="433"/>
      <c r="BE95" s="433"/>
      <c r="BF95" s="433"/>
      <c r="BG95" s="433"/>
      <c r="BH95" s="433"/>
      <c r="BI95" s="433"/>
      <c r="BJ95" s="433"/>
      <c r="BK95" s="433"/>
      <c r="BL95" s="433"/>
      <c r="BM95" s="433"/>
      <c r="BN95" s="433"/>
      <c r="BO95" s="433"/>
      <c r="BP95" s="433"/>
      <c r="BQ95" s="433"/>
      <c r="BR95" s="433"/>
      <c r="BS95" s="433"/>
    </row>
    <row r="96" spans="1:71" ht="15" hidden="1" customHeight="1">
      <c r="A96" s="544"/>
      <c r="B96" s="409"/>
      <c r="D96" s="310"/>
      <c r="E96" s="310"/>
      <c r="F96" s="310"/>
      <c r="G96" s="310"/>
      <c r="H96" s="310"/>
      <c r="I96" s="310"/>
      <c r="J96" s="310"/>
      <c r="K96" s="310"/>
      <c r="L96" s="310"/>
      <c r="M96" s="310"/>
      <c r="N96" s="310"/>
      <c r="O96" s="488"/>
      <c r="P96" s="488"/>
      <c r="Q96" s="488"/>
      <c r="R96" s="433"/>
      <c r="S96" s="433"/>
      <c r="T96" s="433"/>
      <c r="U96" s="433"/>
      <c r="V96" s="433"/>
      <c r="W96" s="433"/>
      <c r="X96" s="433"/>
      <c r="Y96" s="433"/>
      <c r="Z96" s="433"/>
      <c r="AA96" s="433"/>
      <c r="AB96" s="433"/>
      <c r="AC96" s="433"/>
      <c r="AD96" s="433"/>
      <c r="AE96" s="433"/>
      <c r="AF96" s="433"/>
      <c r="AG96" s="433"/>
      <c r="AH96" s="433"/>
      <c r="AI96" s="433"/>
      <c r="AJ96" s="433"/>
      <c r="AK96" s="433"/>
      <c r="AL96" s="433"/>
      <c r="AM96" s="433"/>
      <c r="AN96" s="433"/>
      <c r="AO96" s="433"/>
      <c r="AP96" s="433"/>
      <c r="AQ96" s="433"/>
      <c r="AR96" s="433"/>
      <c r="AS96" s="433"/>
      <c r="AT96" s="433"/>
      <c r="AU96" s="433"/>
      <c r="AV96" s="433"/>
      <c r="AW96" s="433"/>
      <c r="AX96" s="433"/>
      <c r="AY96" s="433"/>
      <c r="AZ96" s="433"/>
      <c r="BA96" s="433"/>
      <c r="BB96" s="433"/>
      <c r="BC96" s="433"/>
      <c r="BD96" s="433"/>
      <c r="BE96" s="433"/>
      <c r="BF96" s="433"/>
      <c r="BG96" s="433"/>
      <c r="BH96" s="433"/>
      <c r="BI96" s="433"/>
      <c r="BJ96" s="433"/>
      <c r="BK96" s="433"/>
      <c r="BL96" s="433"/>
      <c r="BM96" s="433"/>
      <c r="BN96" s="433"/>
      <c r="BO96" s="433"/>
      <c r="BP96" s="433"/>
      <c r="BQ96" s="433"/>
      <c r="BR96" s="433"/>
      <c r="BS96" s="433"/>
    </row>
    <row r="97" spans="1:71" ht="15" hidden="1" customHeight="1">
      <c r="A97" s="544"/>
      <c r="B97" s="409"/>
      <c r="D97" s="310"/>
      <c r="E97" s="310"/>
      <c r="F97" s="310"/>
      <c r="G97" s="310"/>
      <c r="H97" s="310"/>
      <c r="I97" s="310"/>
      <c r="J97" s="310"/>
      <c r="K97" s="310"/>
      <c r="L97" s="310"/>
      <c r="M97" s="310"/>
      <c r="N97" s="310"/>
      <c r="O97" s="488"/>
      <c r="P97" s="488"/>
      <c r="Q97" s="488"/>
      <c r="R97" s="433"/>
      <c r="S97" s="433"/>
      <c r="T97" s="433"/>
      <c r="U97" s="433"/>
      <c r="V97" s="433"/>
      <c r="W97" s="433"/>
      <c r="X97" s="433"/>
      <c r="Y97" s="433"/>
      <c r="Z97" s="433"/>
      <c r="AA97" s="433"/>
      <c r="AB97" s="433"/>
      <c r="AC97" s="433"/>
      <c r="AD97" s="433"/>
      <c r="AE97" s="433"/>
      <c r="AF97" s="433"/>
      <c r="AG97" s="433"/>
      <c r="AH97" s="433"/>
      <c r="AI97" s="433"/>
      <c r="AJ97" s="433"/>
      <c r="AK97" s="433"/>
      <c r="AL97" s="433"/>
      <c r="AM97" s="433"/>
      <c r="AN97" s="433"/>
      <c r="AO97" s="433"/>
      <c r="AP97" s="433"/>
      <c r="AQ97" s="433"/>
      <c r="AR97" s="433"/>
      <c r="AS97" s="433"/>
      <c r="AT97" s="433"/>
      <c r="AU97" s="433"/>
      <c r="AV97" s="433"/>
      <c r="AW97" s="433"/>
      <c r="AX97" s="433"/>
      <c r="AY97" s="433"/>
      <c r="AZ97" s="433"/>
      <c r="BA97" s="433"/>
      <c r="BB97" s="433"/>
      <c r="BC97" s="433"/>
      <c r="BD97" s="433"/>
      <c r="BE97" s="433"/>
      <c r="BF97" s="433"/>
      <c r="BG97" s="433"/>
      <c r="BH97" s="433"/>
      <c r="BI97" s="433"/>
      <c r="BJ97" s="433"/>
      <c r="BK97" s="433"/>
      <c r="BL97" s="433"/>
      <c r="BM97" s="433"/>
      <c r="BN97" s="433"/>
      <c r="BO97" s="433"/>
      <c r="BP97" s="433"/>
      <c r="BQ97" s="433"/>
      <c r="BR97" s="433"/>
      <c r="BS97" s="433"/>
    </row>
    <row r="98" spans="1:71" ht="15" hidden="1" customHeight="1">
      <c r="A98" s="544"/>
      <c r="B98" s="409"/>
      <c r="D98" s="310"/>
      <c r="E98" s="310"/>
      <c r="F98" s="310"/>
      <c r="G98" s="310"/>
      <c r="H98" s="310"/>
      <c r="I98" s="310"/>
      <c r="J98" s="310"/>
      <c r="K98" s="310"/>
      <c r="L98" s="310"/>
      <c r="M98" s="310"/>
      <c r="N98" s="310"/>
      <c r="O98" s="488"/>
      <c r="P98" s="488"/>
      <c r="Q98" s="488"/>
      <c r="R98" s="433"/>
      <c r="S98" s="433"/>
      <c r="T98" s="433"/>
      <c r="U98" s="433"/>
      <c r="V98" s="433"/>
      <c r="W98" s="433"/>
      <c r="X98" s="433"/>
      <c r="Y98" s="433"/>
      <c r="Z98" s="433"/>
      <c r="AA98" s="433"/>
      <c r="AB98" s="433"/>
      <c r="AC98" s="433"/>
      <c r="AD98" s="433"/>
      <c r="AE98" s="433"/>
      <c r="AF98" s="433"/>
      <c r="AG98" s="433"/>
      <c r="AH98" s="433"/>
      <c r="AI98" s="433"/>
      <c r="AJ98" s="433"/>
      <c r="AK98" s="433"/>
      <c r="AL98" s="433"/>
      <c r="AM98" s="433"/>
      <c r="AN98" s="433"/>
      <c r="AO98" s="433"/>
      <c r="AP98" s="433"/>
      <c r="AQ98" s="433"/>
      <c r="AR98" s="433"/>
      <c r="AS98" s="433"/>
      <c r="AT98" s="433"/>
      <c r="AU98" s="433"/>
      <c r="AV98" s="433"/>
      <c r="AW98" s="433"/>
      <c r="AX98" s="433"/>
      <c r="AY98" s="433"/>
      <c r="AZ98" s="433"/>
      <c r="BA98" s="433"/>
      <c r="BB98" s="433"/>
      <c r="BC98" s="433"/>
      <c r="BD98" s="433"/>
      <c r="BE98" s="433"/>
      <c r="BF98" s="433"/>
      <c r="BG98" s="433"/>
      <c r="BH98" s="433"/>
      <c r="BI98" s="433"/>
      <c r="BJ98" s="433"/>
      <c r="BK98" s="433"/>
      <c r="BL98" s="433"/>
      <c r="BM98" s="433"/>
      <c r="BN98" s="433"/>
      <c r="BO98" s="433"/>
      <c r="BP98" s="433"/>
      <c r="BQ98" s="433"/>
      <c r="BR98" s="433"/>
      <c r="BS98" s="433"/>
    </row>
    <row r="99" spans="1:71" ht="15" hidden="1" customHeight="1">
      <c r="A99" s="544"/>
      <c r="B99" s="409"/>
      <c r="D99" s="310"/>
      <c r="E99" s="310"/>
      <c r="F99" s="310"/>
      <c r="G99" s="310"/>
      <c r="H99" s="310"/>
      <c r="I99" s="310"/>
      <c r="J99" s="310"/>
      <c r="K99" s="310"/>
      <c r="L99" s="310"/>
      <c r="M99" s="310"/>
      <c r="N99" s="310"/>
      <c r="O99" s="488"/>
      <c r="P99" s="488"/>
      <c r="Q99" s="488"/>
      <c r="R99" s="433"/>
      <c r="S99" s="433"/>
      <c r="T99" s="433"/>
      <c r="U99" s="433"/>
      <c r="V99" s="433"/>
      <c r="W99" s="433"/>
      <c r="X99" s="433"/>
      <c r="Y99" s="433"/>
      <c r="Z99" s="433"/>
      <c r="AA99" s="433"/>
      <c r="AB99" s="433"/>
      <c r="AC99" s="433"/>
      <c r="AD99" s="433"/>
      <c r="AE99" s="433"/>
      <c r="AF99" s="433"/>
      <c r="AG99" s="433"/>
      <c r="AH99" s="433"/>
      <c r="AI99" s="433"/>
      <c r="AJ99" s="433"/>
      <c r="AK99" s="433"/>
      <c r="AL99" s="433"/>
      <c r="AM99" s="433"/>
      <c r="AN99" s="433"/>
      <c r="AO99" s="433"/>
      <c r="AP99" s="433"/>
      <c r="AQ99" s="433"/>
      <c r="AR99" s="433"/>
      <c r="AS99" s="433"/>
      <c r="AT99" s="433"/>
      <c r="AU99" s="433"/>
      <c r="AV99" s="433"/>
      <c r="AW99" s="433"/>
      <c r="AX99" s="433"/>
      <c r="AY99" s="433"/>
      <c r="AZ99" s="433"/>
      <c r="BA99" s="433"/>
      <c r="BB99" s="433"/>
      <c r="BC99" s="433"/>
      <c r="BD99" s="433"/>
      <c r="BE99" s="433"/>
      <c r="BF99" s="433"/>
      <c r="BG99" s="433"/>
      <c r="BH99" s="433"/>
      <c r="BI99" s="433"/>
      <c r="BJ99" s="433"/>
      <c r="BK99" s="433"/>
      <c r="BL99" s="433"/>
      <c r="BM99" s="433"/>
      <c r="BN99" s="433"/>
      <c r="BO99" s="433"/>
      <c r="BP99" s="433"/>
      <c r="BQ99" s="433"/>
      <c r="BR99" s="433"/>
      <c r="BS99" s="433"/>
    </row>
    <row r="100" spans="1:71" ht="15" hidden="1" customHeight="1">
      <c r="A100" s="544"/>
      <c r="B100" s="409"/>
      <c r="D100" s="310"/>
      <c r="E100" s="310"/>
      <c r="F100" s="310"/>
      <c r="G100" s="310"/>
      <c r="H100" s="310"/>
      <c r="I100" s="310"/>
      <c r="J100" s="310"/>
      <c r="K100" s="310"/>
      <c r="L100" s="310"/>
      <c r="M100" s="310"/>
      <c r="N100" s="310"/>
      <c r="O100" s="488"/>
      <c r="P100" s="488"/>
      <c r="Q100" s="488"/>
      <c r="R100" s="433"/>
      <c r="S100" s="433"/>
      <c r="T100" s="433"/>
      <c r="U100" s="433"/>
      <c r="V100" s="433"/>
      <c r="W100" s="433"/>
      <c r="X100" s="433"/>
      <c r="Y100" s="433"/>
      <c r="Z100" s="433"/>
      <c r="AA100" s="433"/>
      <c r="AB100" s="433"/>
      <c r="AC100" s="433"/>
      <c r="AD100" s="433"/>
      <c r="AE100" s="433"/>
      <c r="AF100" s="433"/>
      <c r="AG100" s="433"/>
      <c r="AH100" s="433"/>
      <c r="AI100" s="433"/>
      <c r="AJ100" s="433"/>
      <c r="AK100" s="433"/>
      <c r="AL100" s="433"/>
      <c r="AM100" s="433"/>
      <c r="AN100" s="433"/>
      <c r="AO100" s="433"/>
      <c r="AP100" s="433"/>
      <c r="AQ100" s="433"/>
      <c r="AR100" s="433"/>
      <c r="AS100" s="433"/>
      <c r="AT100" s="433"/>
      <c r="AU100" s="433"/>
      <c r="AV100" s="433"/>
      <c r="AW100" s="433"/>
      <c r="AX100" s="433"/>
      <c r="AY100" s="433"/>
      <c r="AZ100" s="433"/>
      <c r="BA100" s="433"/>
      <c r="BB100" s="433"/>
      <c r="BC100" s="433"/>
      <c r="BD100" s="433"/>
      <c r="BE100" s="433"/>
      <c r="BF100" s="433"/>
      <c r="BG100" s="433"/>
      <c r="BH100" s="433"/>
      <c r="BI100" s="433"/>
      <c r="BJ100" s="433"/>
      <c r="BK100" s="433"/>
      <c r="BL100" s="433"/>
      <c r="BM100" s="433"/>
      <c r="BN100" s="433"/>
      <c r="BO100" s="433"/>
      <c r="BP100" s="433"/>
      <c r="BQ100" s="433"/>
      <c r="BR100" s="433"/>
      <c r="BS100" s="433"/>
    </row>
    <row r="101" spans="1:71" ht="15" hidden="1" customHeight="1">
      <c r="A101" s="544"/>
      <c r="B101" s="409"/>
      <c r="D101" s="310"/>
      <c r="E101" s="310"/>
      <c r="F101" s="310"/>
      <c r="G101" s="310"/>
      <c r="H101" s="310"/>
      <c r="I101" s="310"/>
      <c r="J101" s="310"/>
      <c r="K101" s="310"/>
      <c r="L101" s="310"/>
      <c r="M101" s="310"/>
      <c r="N101" s="310"/>
      <c r="O101" s="488"/>
      <c r="P101" s="488"/>
      <c r="Q101" s="488"/>
      <c r="R101" s="433"/>
      <c r="S101" s="433"/>
      <c r="T101" s="433"/>
      <c r="U101" s="433"/>
      <c r="V101" s="433"/>
      <c r="W101" s="433"/>
      <c r="X101" s="433"/>
      <c r="Y101" s="433"/>
      <c r="Z101" s="433"/>
      <c r="AA101" s="433"/>
      <c r="AB101" s="433"/>
      <c r="AC101" s="433"/>
      <c r="AD101" s="433"/>
      <c r="AE101" s="433"/>
      <c r="AF101" s="433"/>
      <c r="AG101" s="433"/>
      <c r="AH101" s="433"/>
      <c r="AI101" s="433"/>
      <c r="AJ101" s="433"/>
      <c r="AK101" s="433"/>
      <c r="AL101" s="433"/>
      <c r="AM101" s="433"/>
      <c r="AN101" s="433"/>
      <c r="AO101" s="433"/>
      <c r="AP101" s="433"/>
      <c r="AQ101" s="433"/>
      <c r="AR101" s="433"/>
      <c r="AS101" s="433"/>
      <c r="AT101" s="433"/>
      <c r="AU101" s="433"/>
      <c r="AV101" s="433"/>
      <c r="AW101" s="433"/>
      <c r="AX101" s="433"/>
      <c r="AY101" s="433"/>
      <c r="AZ101" s="433"/>
      <c r="BA101" s="433"/>
      <c r="BB101" s="433"/>
      <c r="BC101" s="433"/>
      <c r="BD101" s="433"/>
      <c r="BE101" s="433"/>
      <c r="BF101" s="433"/>
      <c r="BG101" s="433"/>
      <c r="BH101" s="433"/>
      <c r="BI101" s="433"/>
      <c r="BJ101" s="433"/>
      <c r="BK101" s="433"/>
      <c r="BL101" s="433"/>
      <c r="BM101" s="433"/>
      <c r="BN101" s="433"/>
      <c r="BO101" s="433"/>
      <c r="BP101" s="433"/>
      <c r="BQ101" s="433"/>
      <c r="BR101" s="433"/>
      <c r="BS101" s="433"/>
    </row>
    <row r="102" spans="1:71" ht="15" hidden="1" customHeight="1">
      <c r="A102" s="544"/>
      <c r="B102" s="409"/>
      <c r="D102" s="310"/>
      <c r="E102" s="310"/>
      <c r="F102" s="310"/>
      <c r="G102" s="310"/>
      <c r="H102" s="310"/>
      <c r="I102" s="310"/>
      <c r="J102" s="310"/>
      <c r="K102" s="310"/>
      <c r="L102" s="310"/>
      <c r="M102" s="310"/>
      <c r="N102" s="310"/>
      <c r="O102" s="488"/>
      <c r="P102" s="488"/>
      <c r="Q102" s="488"/>
      <c r="R102" s="433"/>
      <c r="S102" s="433"/>
      <c r="T102" s="433"/>
      <c r="U102" s="433"/>
      <c r="V102" s="433"/>
      <c r="W102" s="433"/>
      <c r="X102" s="433"/>
      <c r="Y102" s="433"/>
      <c r="Z102" s="433"/>
      <c r="AA102" s="433"/>
      <c r="AB102" s="433"/>
      <c r="AC102" s="433"/>
      <c r="AD102" s="433"/>
      <c r="AE102" s="433"/>
      <c r="AF102" s="433"/>
      <c r="AG102" s="433"/>
      <c r="AH102" s="433"/>
      <c r="AI102" s="433"/>
      <c r="AJ102" s="433"/>
      <c r="AK102" s="433"/>
      <c r="AL102" s="433"/>
      <c r="AM102" s="433"/>
      <c r="AN102" s="433"/>
      <c r="AO102" s="433"/>
      <c r="AP102" s="433"/>
      <c r="AQ102" s="433"/>
      <c r="AR102" s="433"/>
      <c r="AS102" s="433"/>
      <c r="AT102" s="433"/>
      <c r="AU102" s="433"/>
      <c r="AV102" s="433"/>
      <c r="AW102" s="433"/>
      <c r="AX102" s="433"/>
      <c r="AY102" s="433"/>
      <c r="AZ102" s="433"/>
      <c r="BA102" s="433"/>
      <c r="BB102" s="433"/>
      <c r="BC102" s="433"/>
      <c r="BD102" s="433"/>
      <c r="BE102" s="433"/>
      <c r="BF102" s="433"/>
      <c r="BG102" s="433"/>
      <c r="BH102" s="433"/>
      <c r="BI102" s="433"/>
      <c r="BJ102" s="433"/>
      <c r="BK102" s="433"/>
      <c r="BL102" s="433"/>
      <c r="BM102" s="433"/>
      <c r="BN102" s="433"/>
      <c r="BO102" s="433"/>
      <c r="BP102" s="433"/>
      <c r="BQ102" s="433"/>
      <c r="BR102" s="433"/>
      <c r="BS102" s="433"/>
    </row>
    <row r="103" spans="1:71" ht="18" hidden="1" customHeight="1">
      <c r="A103" s="544"/>
      <c r="B103" s="409"/>
      <c r="D103" s="310"/>
      <c r="E103" s="310"/>
      <c r="F103" s="310"/>
      <c r="G103" s="310"/>
      <c r="H103" s="310"/>
      <c r="I103" s="310"/>
      <c r="J103" s="310"/>
      <c r="K103" s="310"/>
      <c r="L103" s="310"/>
      <c r="M103" s="310"/>
      <c r="N103" s="311"/>
      <c r="Q103" s="310"/>
      <c r="R103" s="310"/>
      <c r="S103" s="310"/>
      <c r="T103" s="310"/>
      <c r="U103" s="310"/>
      <c r="V103" s="310"/>
      <c r="W103" s="310"/>
      <c r="X103" s="310"/>
      <c r="Y103" s="310"/>
      <c r="Z103" s="310"/>
      <c r="AA103" s="310"/>
      <c r="AB103" s="310"/>
      <c r="AC103" s="310"/>
      <c r="AD103" s="310"/>
      <c r="AE103" s="310"/>
      <c r="AF103" s="310"/>
      <c r="AG103" s="310"/>
      <c r="AH103" s="310"/>
      <c r="AI103" s="310"/>
      <c r="AJ103" s="310"/>
      <c r="AK103" s="310"/>
      <c r="AL103" s="310"/>
      <c r="AM103" s="310"/>
      <c r="AN103" s="310"/>
      <c r="AO103" s="310"/>
      <c r="AP103" s="310"/>
      <c r="AQ103" s="310"/>
      <c r="AR103" s="310"/>
      <c r="AS103" s="310"/>
      <c r="AT103" s="310"/>
      <c r="AU103" s="310"/>
      <c r="AV103" s="310"/>
      <c r="AW103" s="310"/>
      <c r="AX103" s="310"/>
      <c r="AY103" s="310"/>
      <c r="AZ103" s="310"/>
      <c r="BA103" s="310"/>
      <c r="BB103" s="310"/>
      <c r="BC103" s="310"/>
      <c r="BD103" s="310"/>
      <c r="BE103" s="310"/>
      <c r="BF103" s="310"/>
      <c r="BG103" s="310"/>
      <c r="BH103" s="310"/>
      <c r="BI103" s="310"/>
      <c r="BJ103" s="310"/>
      <c r="BK103" s="310"/>
      <c r="BL103" s="310"/>
      <c r="BM103" s="310"/>
      <c r="BN103" s="310"/>
      <c r="BO103" s="310"/>
      <c r="BP103" s="310"/>
      <c r="BQ103" s="310"/>
      <c r="BR103" s="310"/>
      <c r="BS103" s="310"/>
    </row>
    <row r="104" spans="1:71" ht="18" hidden="1" customHeight="1">
      <c r="A104" s="544"/>
      <c r="B104" s="409"/>
      <c r="D104" s="435"/>
      <c r="E104" s="435"/>
      <c r="F104" s="310"/>
      <c r="G104" s="310"/>
      <c r="H104" s="310"/>
      <c r="I104" s="310"/>
      <c r="J104" s="311"/>
      <c r="K104" s="311"/>
      <c r="L104" s="311"/>
      <c r="M104" s="311"/>
      <c r="N104" s="311"/>
      <c r="Q104" s="310"/>
      <c r="R104" s="310"/>
      <c r="S104" s="310"/>
      <c r="T104" s="310"/>
      <c r="U104" s="310"/>
      <c r="V104" s="310"/>
      <c r="W104" s="310"/>
      <c r="X104" s="310"/>
      <c r="Y104" s="310"/>
      <c r="Z104" s="310"/>
      <c r="AA104" s="310"/>
      <c r="AB104" s="310"/>
      <c r="AC104" s="310"/>
      <c r="AD104" s="310"/>
      <c r="AE104" s="310"/>
      <c r="AF104" s="310"/>
      <c r="AG104" s="310"/>
      <c r="AH104" s="310"/>
      <c r="AI104" s="310"/>
      <c r="AJ104" s="310"/>
      <c r="AK104" s="310"/>
      <c r="AL104" s="310"/>
      <c r="AM104" s="310"/>
      <c r="AN104" s="310"/>
      <c r="AO104" s="310"/>
      <c r="AP104" s="310"/>
      <c r="AQ104" s="310"/>
      <c r="AR104" s="310"/>
      <c r="AS104" s="310"/>
      <c r="AT104" s="310"/>
      <c r="AU104" s="310"/>
      <c r="AV104" s="310"/>
      <c r="AW104" s="310"/>
      <c r="AX104" s="310"/>
      <c r="AY104" s="310"/>
      <c r="AZ104" s="310"/>
      <c r="BA104" s="310"/>
      <c r="BB104" s="310"/>
      <c r="BC104" s="310"/>
      <c r="BD104" s="310"/>
      <c r="BE104" s="310"/>
      <c r="BF104" s="310"/>
      <c r="BG104" s="310"/>
      <c r="BH104" s="310"/>
      <c r="BI104" s="310"/>
      <c r="BJ104" s="310"/>
      <c r="BK104" s="310"/>
      <c r="BL104" s="310"/>
      <c r="BM104" s="310"/>
      <c r="BN104" s="310"/>
      <c r="BO104" s="310"/>
      <c r="BP104" s="310"/>
      <c r="BQ104" s="310"/>
      <c r="BR104" s="310"/>
      <c r="BS104" s="310"/>
    </row>
    <row r="105" spans="1:71" ht="18" hidden="1" customHeight="1">
      <c r="A105" s="544"/>
      <c r="B105" s="409"/>
      <c r="D105" s="435"/>
      <c r="E105" s="435"/>
      <c r="F105" s="310"/>
      <c r="G105" s="310"/>
      <c r="H105" s="310"/>
      <c r="I105" s="310"/>
      <c r="J105" s="311"/>
      <c r="K105" s="311"/>
      <c r="L105" s="311"/>
      <c r="M105" s="311"/>
      <c r="N105" s="311"/>
      <c r="Q105" s="310"/>
      <c r="R105" s="310"/>
      <c r="S105" s="310"/>
      <c r="T105" s="310"/>
      <c r="U105" s="310"/>
      <c r="V105" s="310"/>
      <c r="W105" s="310"/>
      <c r="X105" s="310"/>
      <c r="Y105" s="310"/>
      <c r="Z105" s="310"/>
      <c r="AA105" s="310"/>
      <c r="AB105" s="310"/>
      <c r="AC105" s="310"/>
      <c r="AD105" s="310"/>
      <c r="AE105" s="310"/>
      <c r="AF105" s="310"/>
      <c r="AG105" s="310"/>
      <c r="AH105" s="310"/>
      <c r="AI105" s="310"/>
      <c r="AJ105" s="310"/>
      <c r="AK105" s="310"/>
      <c r="AL105" s="310"/>
      <c r="AM105" s="310"/>
      <c r="AN105" s="310"/>
      <c r="AO105" s="310"/>
      <c r="AP105" s="310"/>
      <c r="AQ105" s="310"/>
      <c r="AR105" s="310"/>
      <c r="AS105" s="310"/>
      <c r="AT105" s="310"/>
      <c r="AU105" s="310"/>
      <c r="AV105" s="310"/>
      <c r="AW105" s="310"/>
      <c r="AX105" s="310"/>
      <c r="AY105" s="310"/>
      <c r="AZ105" s="310"/>
      <c r="BA105" s="310"/>
      <c r="BB105" s="310"/>
      <c r="BC105" s="310"/>
      <c r="BD105" s="310"/>
      <c r="BE105" s="310"/>
      <c r="BF105" s="310"/>
      <c r="BG105" s="310"/>
      <c r="BH105" s="310"/>
      <c r="BI105" s="310"/>
      <c r="BJ105" s="310"/>
      <c r="BK105" s="310"/>
      <c r="BL105" s="310"/>
      <c r="BM105" s="310"/>
      <c r="BN105" s="310"/>
      <c r="BO105" s="310"/>
      <c r="BP105" s="310"/>
      <c r="BQ105" s="310"/>
      <c r="BR105" s="310"/>
      <c r="BS105" s="310"/>
    </row>
    <row r="106" spans="1:71" ht="18" hidden="1" customHeight="1">
      <c r="A106" s="544"/>
      <c r="B106" s="409"/>
      <c r="D106" s="435"/>
      <c r="E106" s="435"/>
      <c r="F106" s="310"/>
      <c r="G106" s="310"/>
      <c r="H106" s="310"/>
      <c r="I106" s="310"/>
      <c r="J106" s="311"/>
      <c r="K106" s="311"/>
      <c r="L106" s="311"/>
      <c r="M106" s="311"/>
      <c r="N106" s="310"/>
      <c r="Q106" s="310"/>
      <c r="R106" s="288"/>
      <c r="S106" s="288"/>
      <c r="T106" s="288"/>
    </row>
    <row r="107" spans="1:71" ht="18" hidden="1" customHeight="1">
      <c r="A107" s="544"/>
      <c r="B107" s="409"/>
      <c r="D107" s="310"/>
      <c r="E107" s="310"/>
      <c r="F107" s="310"/>
      <c r="G107" s="310"/>
      <c r="H107" s="310"/>
      <c r="I107" s="310"/>
      <c r="J107" s="310"/>
      <c r="K107" s="310"/>
      <c r="L107" s="310"/>
      <c r="M107" s="310"/>
      <c r="N107" s="310"/>
      <c r="Q107" s="310"/>
      <c r="R107" s="288"/>
      <c r="S107" s="288"/>
      <c r="T107" s="288"/>
    </row>
    <row r="108" spans="1:71" ht="18" hidden="1" customHeight="1">
      <c r="A108" s="544"/>
      <c r="B108" s="409"/>
      <c r="D108" s="310"/>
      <c r="E108" s="310"/>
      <c r="F108" s="310"/>
      <c r="G108" s="310"/>
      <c r="H108" s="310"/>
      <c r="I108" s="310"/>
      <c r="J108" s="310"/>
      <c r="K108" s="310"/>
      <c r="L108" s="310"/>
      <c r="M108" s="310"/>
      <c r="N108" s="310"/>
      <c r="Q108" s="310"/>
      <c r="R108" s="288"/>
      <c r="S108" s="288"/>
      <c r="T108" s="288"/>
    </row>
    <row r="109" spans="1:71" ht="18" hidden="1" customHeight="1">
      <c r="A109" s="544"/>
      <c r="B109" s="409"/>
      <c r="D109" s="310"/>
      <c r="E109" s="310"/>
      <c r="F109" s="310"/>
      <c r="G109" s="310"/>
      <c r="H109" s="310"/>
      <c r="I109" s="310"/>
      <c r="J109" s="310"/>
      <c r="K109" s="310"/>
      <c r="L109" s="310"/>
      <c r="M109" s="310"/>
      <c r="N109" s="310"/>
      <c r="Q109" s="310"/>
      <c r="R109" s="288"/>
      <c r="S109" s="288"/>
      <c r="T109" s="288"/>
    </row>
    <row r="110" spans="1:71" ht="18" hidden="1" customHeight="1">
      <c r="A110" s="544"/>
      <c r="B110" s="409"/>
      <c r="D110" s="310"/>
      <c r="E110" s="310"/>
      <c r="F110" s="310"/>
      <c r="G110" s="310"/>
      <c r="H110" s="310"/>
      <c r="I110" s="310"/>
      <c r="J110" s="310"/>
      <c r="K110" s="310"/>
      <c r="L110" s="310"/>
      <c r="M110" s="310"/>
      <c r="N110" s="310"/>
      <c r="Q110" s="310"/>
      <c r="R110" s="288"/>
      <c r="S110" s="288"/>
      <c r="T110" s="288"/>
    </row>
    <row r="111" spans="1:71" ht="18" hidden="1" customHeight="1">
      <c r="A111" s="544"/>
      <c r="B111" s="409"/>
      <c r="D111" s="310"/>
      <c r="E111" s="310"/>
      <c r="F111" s="310"/>
      <c r="G111" s="310"/>
      <c r="H111" s="310"/>
      <c r="I111" s="310"/>
      <c r="J111" s="310"/>
      <c r="K111" s="310"/>
      <c r="L111" s="310"/>
      <c r="M111" s="310"/>
      <c r="N111" s="310"/>
      <c r="Q111" s="310"/>
      <c r="R111" s="288"/>
      <c r="S111" s="288"/>
      <c r="T111" s="288"/>
    </row>
    <row r="112" spans="1:71" ht="18" hidden="1" customHeight="1">
      <c r="A112" s="544"/>
      <c r="B112" s="409"/>
      <c r="D112" s="310"/>
      <c r="E112" s="310"/>
      <c r="F112" s="310"/>
      <c r="G112" s="310"/>
      <c r="H112" s="310"/>
      <c r="I112" s="310"/>
      <c r="J112" s="310"/>
      <c r="K112" s="310"/>
      <c r="L112" s="310"/>
      <c r="M112" s="310"/>
      <c r="N112" s="310"/>
      <c r="Q112" s="310"/>
      <c r="R112" s="288"/>
      <c r="S112" s="288"/>
      <c r="T112" s="288"/>
    </row>
    <row r="113" spans="1:20" ht="18" hidden="1" customHeight="1">
      <c r="A113" s="544"/>
      <c r="B113" s="409"/>
      <c r="D113" s="310"/>
      <c r="E113" s="310"/>
      <c r="F113" s="310"/>
      <c r="G113" s="310"/>
      <c r="H113" s="310"/>
      <c r="I113" s="310"/>
      <c r="J113" s="310"/>
      <c r="K113" s="310"/>
      <c r="L113" s="310"/>
      <c r="M113" s="310"/>
      <c r="N113" s="310"/>
      <c r="Q113" s="310"/>
      <c r="R113" s="288"/>
      <c r="S113" s="288"/>
      <c r="T113" s="288"/>
    </row>
    <row r="114" spans="1:20" ht="18" hidden="1" customHeight="1">
      <c r="A114" s="544"/>
      <c r="B114" s="409"/>
      <c r="D114" s="310"/>
      <c r="E114" s="310"/>
      <c r="F114" s="310"/>
      <c r="G114" s="310"/>
      <c r="H114" s="310"/>
      <c r="I114" s="310"/>
      <c r="J114" s="310"/>
      <c r="K114" s="310"/>
      <c r="L114" s="310"/>
      <c r="M114" s="310"/>
      <c r="N114" s="310"/>
      <c r="Q114" s="310"/>
      <c r="R114" s="288"/>
      <c r="S114" s="288"/>
      <c r="T114" s="288"/>
    </row>
    <row r="115" spans="1:20" ht="18" hidden="1" customHeight="1">
      <c r="A115" s="544"/>
      <c r="B115" s="409"/>
      <c r="D115" s="310"/>
      <c r="E115" s="310"/>
      <c r="F115" s="310"/>
      <c r="G115" s="310"/>
      <c r="H115" s="310"/>
      <c r="I115" s="310"/>
      <c r="J115" s="310"/>
      <c r="K115" s="310"/>
      <c r="L115" s="310"/>
      <c r="M115" s="310"/>
      <c r="N115" s="310"/>
      <c r="Q115" s="310"/>
      <c r="R115" s="288"/>
      <c r="S115" s="288"/>
      <c r="T115" s="288"/>
    </row>
    <row r="116" spans="1:20" ht="18" hidden="1" customHeight="1">
      <c r="A116" s="544"/>
      <c r="B116" s="409"/>
      <c r="D116" s="310"/>
      <c r="E116" s="310"/>
      <c r="F116" s="310"/>
      <c r="G116" s="310"/>
      <c r="H116" s="310"/>
      <c r="I116" s="310"/>
      <c r="J116" s="310"/>
      <c r="K116" s="310"/>
      <c r="L116" s="310"/>
      <c r="M116" s="310"/>
      <c r="N116" s="310"/>
      <c r="Q116" s="310"/>
      <c r="R116" s="288"/>
      <c r="S116" s="288"/>
      <c r="T116" s="288"/>
    </row>
    <row r="117" spans="1:20" ht="18" hidden="1" customHeight="1">
      <c r="A117" s="544"/>
      <c r="B117" s="409"/>
      <c r="D117" s="310"/>
      <c r="E117" s="310"/>
      <c r="F117" s="310"/>
      <c r="G117" s="310"/>
      <c r="H117" s="310"/>
      <c r="I117" s="310"/>
      <c r="J117" s="310"/>
      <c r="K117" s="310"/>
      <c r="L117" s="310"/>
      <c r="M117" s="310"/>
      <c r="N117" s="310"/>
      <c r="Q117" s="310"/>
      <c r="R117" s="288"/>
      <c r="S117" s="288"/>
      <c r="T117" s="288"/>
    </row>
    <row r="118" spans="1:20" ht="18" hidden="1" customHeight="1">
      <c r="A118" s="544"/>
      <c r="B118" s="409"/>
      <c r="D118" s="310"/>
      <c r="E118" s="310"/>
      <c r="F118" s="310"/>
      <c r="G118" s="310"/>
      <c r="H118" s="310"/>
      <c r="I118" s="310"/>
      <c r="J118" s="310"/>
      <c r="K118" s="310"/>
      <c r="L118" s="310"/>
      <c r="M118" s="310"/>
      <c r="N118" s="310"/>
      <c r="Q118" s="310"/>
      <c r="R118" s="288"/>
      <c r="S118" s="288"/>
      <c r="T118" s="288"/>
    </row>
    <row r="119" spans="1:20" ht="18" hidden="1" customHeight="1">
      <c r="A119" s="544"/>
      <c r="B119" s="409"/>
      <c r="D119" s="310"/>
      <c r="E119" s="310"/>
      <c r="F119" s="310"/>
      <c r="G119" s="310"/>
      <c r="H119" s="310"/>
      <c r="I119" s="310"/>
      <c r="J119" s="310"/>
      <c r="K119" s="310"/>
      <c r="L119" s="310"/>
      <c r="M119" s="310"/>
      <c r="N119" s="310"/>
      <c r="Q119" s="310"/>
      <c r="R119" s="288"/>
      <c r="S119" s="288"/>
      <c r="T119" s="288"/>
    </row>
    <row r="120" spans="1:20" ht="18" hidden="1" customHeight="1">
      <c r="A120" s="544"/>
      <c r="B120" s="409"/>
      <c r="D120" s="310"/>
      <c r="E120" s="310"/>
      <c r="F120" s="310"/>
      <c r="G120" s="310"/>
      <c r="H120" s="310"/>
      <c r="I120" s="310"/>
      <c r="J120" s="310"/>
      <c r="K120" s="310"/>
      <c r="L120" s="310"/>
      <c r="M120" s="310"/>
      <c r="N120" s="310"/>
      <c r="Q120" s="310"/>
      <c r="R120" s="288"/>
      <c r="S120" s="288"/>
      <c r="T120" s="288"/>
    </row>
    <row r="121" spans="1:20" ht="18" hidden="1" customHeight="1">
      <c r="A121" s="544"/>
      <c r="B121" s="409"/>
      <c r="D121" s="310"/>
      <c r="E121" s="310"/>
      <c r="F121" s="310"/>
      <c r="G121" s="310"/>
      <c r="H121" s="310"/>
      <c r="I121" s="310"/>
      <c r="J121" s="310"/>
      <c r="K121" s="310"/>
      <c r="L121" s="310"/>
      <c r="M121" s="310"/>
      <c r="N121" s="310"/>
      <c r="Q121" s="310"/>
      <c r="R121" s="288"/>
      <c r="S121" s="288"/>
      <c r="T121" s="288"/>
    </row>
    <row r="122" spans="1:20" ht="18" hidden="1" customHeight="1">
      <c r="A122" s="544"/>
      <c r="B122" s="409"/>
      <c r="D122" s="310"/>
      <c r="E122" s="310"/>
      <c r="F122" s="310"/>
      <c r="G122" s="310"/>
      <c r="H122" s="310"/>
      <c r="I122" s="310"/>
      <c r="J122" s="310"/>
      <c r="K122" s="310"/>
      <c r="L122" s="310"/>
      <c r="M122" s="310"/>
      <c r="N122" s="310"/>
      <c r="Q122" s="310"/>
      <c r="R122" s="288"/>
      <c r="S122" s="288"/>
      <c r="T122" s="288"/>
    </row>
    <row r="123" spans="1:20" ht="18" hidden="1" customHeight="1">
      <c r="A123" s="544"/>
      <c r="B123" s="409"/>
      <c r="D123" s="310"/>
      <c r="E123" s="310"/>
      <c r="F123" s="310"/>
      <c r="G123" s="310"/>
      <c r="H123" s="310"/>
      <c r="I123" s="310"/>
      <c r="J123" s="310"/>
      <c r="K123" s="310"/>
      <c r="L123" s="310"/>
      <c r="M123" s="310"/>
      <c r="N123" s="310"/>
      <c r="Q123" s="310"/>
      <c r="R123" s="288"/>
      <c r="S123" s="288"/>
      <c r="T123" s="288"/>
    </row>
    <row r="124" spans="1:20" ht="18" hidden="1" customHeight="1">
      <c r="A124" s="544"/>
      <c r="B124" s="409"/>
      <c r="D124" s="310"/>
      <c r="E124" s="310"/>
      <c r="F124" s="310"/>
      <c r="G124" s="310"/>
      <c r="H124" s="310"/>
      <c r="I124" s="310"/>
      <c r="J124" s="310"/>
      <c r="K124" s="310"/>
      <c r="L124" s="310"/>
      <c r="M124" s="310"/>
      <c r="N124" s="310"/>
      <c r="Q124" s="310"/>
      <c r="R124" s="288"/>
      <c r="S124" s="288"/>
      <c r="T124" s="288"/>
    </row>
    <row r="125" spans="1:20" ht="18" hidden="1" customHeight="1">
      <c r="A125" s="544"/>
      <c r="B125" s="409"/>
      <c r="D125" s="310"/>
      <c r="E125" s="310"/>
      <c r="F125" s="310"/>
      <c r="G125" s="310"/>
      <c r="H125" s="310"/>
      <c r="I125" s="310"/>
      <c r="J125" s="310"/>
      <c r="K125" s="310"/>
      <c r="L125" s="310"/>
      <c r="M125" s="310"/>
      <c r="N125" s="310"/>
      <c r="Q125" s="310"/>
      <c r="R125" s="288"/>
      <c r="S125" s="288"/>
      <c r="T125" s="288"/>
    </row>
    <row r="126" spans="1:20" ht="18" hidden="1" customHeight="1">
      <c r="A126" s="544"/>
      <c r="B126" s="409"/>
      <c r="D126" s="310"/>
      <c r="E126" s="310"/>
      <c r="F126" s="310"/>
      <c r="G126" s="310"/>
      <c r="H126" s="310"/>
      <c r="I126" s="310"/>
      <c r="J126" s="310"/>
      <c r="K126" s="310"/>
      <c r="L126" s="310"/>
      <c r="M126" s="310"/>
      <c r="N126" s="310"/>
      <c r="Q126" s="310"/>
      <c r="R126" s="288"/>
      <c r="S126" s="288"/>
      <c r="T126" s="288"/>
    </row>
    <row r="127" spans="1:20" ht="18" hidden="1" customHeight="1">
      <c r="A127" s="544"/>
      <c r="B127" s="409"/>
      <c r="D127" s="310"/>
      <c r="E127" s="310"/>
      <c r="F127" s="310"/>
      <c r="G127" s="310"/>
      <c r="H127" s="310"/>
      <c r="I127" s="310"/>
      <c r="J127" s="310"/>
      <c r="K127" s="310"/>
      <c r="L127" s="310"/>
      <c r="M127" s="310"/>
      <c r="N127" s="310"/>
      <c r="Q127" s="310"/>
      <c r="R127" s="288"/>
      <c r="S127" s="288"/>
      <c r="T127" s="288"/>
    </row>
    <row r="128" spans="1:20" ht="18" hidden="1" customHeight="1">
      <c r="A128" s="544"/>
      <c r="B128" s="409"/>
      <c r="D128" s="310"/>
      <c r="E128" s="310"/>
      <c r="F128" s="310"/>
      <c r="G128" s="310"/>
      <c r="H128" s="310"/>
      <c r="I128" s="310"/>
      <c r="J128" s="310"/>
      <c r="K128" s="310"/>
      <c r="L128" s="310"/>
      <c r="M128" s="310"/>
      <c r="N128" s="310"/>
      <c r="Q128" s="310"/>
      <c r="R128" s="288"/>
      <c r="S128" s="288"/>
      <c r="T128" s="288"/>
    </row>
    <row r="129" spans="1:20" ht="18" hidden="1" customHeight="1">
      <c r="A129" s="544"/>
      <c r="B129" s="409"/>
      <c r="D129" s="310"/>
      <c r="E129" s="310"/>
      <c r="F129" s="310"/>
      <c r="G129" s="310"/>
      <c r="H129" s="310"/>
      <c r="I129" s="310"/>
      <c r="J129" s="310"/>
      <c r="K129" s="310"/>
      <c r="L129" s="310"/>
      <c r="M129" s="310"/>
      <c r="N129" s="310"/>
      <c r="Q129" s="310"/>
      <c r="R129" s="288"/>
      <c r="S129" s="288"/>
      <c r="T129" s="288"/>
    </row>
    <row r="130" spans="1:20" ht="18" hidden="1" customHeight="1">
      <c r="A130" s="544"/>
      <c r="B130" s="409"/>
      <c r="D130" s="310"/>
      <c r="E130" s="310"/>
      <c r="F130" s="310"/>
      <c r="G130" s="310"/>
      <c r="H130" s="310"/>
      <c r="I130" s="310"/>
      <c r="J130" s="310"/>
      <c r="K130" s="310"/>
      <c r="L130" s="310"/>
      <c r="M130" s="310"/>
      <c r="N130" s="310"/>
      <c r="Q130" s="310"/>
      <c r="R130" s="288"/>
      <c r="S130" s="288"/>
      <c r="T130" s="288"/>
    </row>
    <row r="131" spans="1:20" ht="18" hidden="1" customHeight="1">
      <c r="A131" s="544"/>
      <c r="B131" s="409"/>
      <c r="D131" s="310"/>
      <c r="E131" s="310"/>
      <c r="F131" s="310"/>
      <c r="G131" s="310"/>
      <c r="H131" s="310"/>
      <c r="I131" s="310"/>
      <c r="J131" s="310"/>
      <c r="K131" s="310"/>
      <c r="L131" s="310"/>
      <c r="M131" s="310"/>
      <c r="N131" s="310"/>
      <c r="Q131" s="310"/>
      <c r="R131" s="288"/>
      <c r="S131" s="288"/>
      <c r="T131" s="288"/>
    </row>
    <row r="132" spans="1:20" ht="18" hidden="1" customHeight="1">
      <c r="A132" s="544"/>
      <c r="B132" s="409"/>
      <c r="D132" s="310"/>
      <c r="E132" s="310"/>
      <c r="F132" s="310"/>
      <c r="G132" s="310"/>
      <c r="H132" s="310"/>
      <c r="I132" s="310"/>
      <c r="J132" s="310"/>
      <c r="K132" s="310"/>
      <c r="L132" s="310"/>
      <c r="M132" s="310"/>
      <c r="N132" s="310"/>
      <c r="Q132" s="310"/>
      <c r="R132" s="288"/>
      <c r="S132" s="288"/>
      <c r="T132" s="288"/>
    </row>
    <row r="133" spans="1:20" ht="18" hidden="1" customHeight="1">
      <c r="A133" s="544"/>
      <c r="B133" s="409"/>
      <c r="D133" s="310"/>
      <c r="E133" s="310"/>
      <c r="F133" s="310"/>
      <c r="G133" s="310"/>
      <c r="H133" s="310"/>
      <c r="I133" s="310"/>
      <c r="J133" s="310"/>
      <c r="K133" s="310"/>
      <c r="L133" s="310"/>
      <c r="M133" s="310"/>
      <c r="N133" s="310"/>
      <c r="Q133" s="310"/>
      <c r="R133" s="288"/>
      <c r="S133" s="288"/>
      <c r="T133" s="288"/>
    </row>
    <row r="134" spans="1:20" ht="18" hidden="1" customHeight="1">
      <c r="A134" s="544"/>
      <c r="B134" s="409"/>
      <c r="D134" s="310"/>
      <c r="E134" s="310"/>
      <c r="F134" s="310"/>
      <c r="G134" s="310"/>
      <c r="H134" s="310"/>
      <c r="I134" s="310"/>
      <c r="J134" s="310"/>
      <c r="K134" s="310"/>
      <c r="L134" s="310"/>
      <c r="M134" s="310"/>
      <c r="N134" s="310"/>
      <c r="Q134" s="310"/>
      <c r="R134" s="288"/>
      <c r="S134" s="288"/>
      <c r="T134" s="288"/>
    </row>
    <row r="135" spans="1:20" ht="18" hidden="1" customHeight="1">
      <c r="A135" s="544"/>
      <c r="B135" s="409"/>
      <c r="D135" s="310"/>
      <c r="E135" s="310"/>
      <c r="F135" s="310"/>
      <c r="G135" s="310"/>
      <c r="H135" s="310"/>
      <c r="I135" s="310"/>
      <c r="J135" s="310"/>
      <c r="K135" s="310"/>
      <c r="L135" s="310"/>
      <c r="M135" s="310"/>
      <c r="N135" s="310"/>
      <c r="Q135" s="310"/>
      <c r="R135" s="288"/>
      <c r="S135" s="288"/>
      <c r="T135" s="288"/>
    </row>
    <row r="136" spans="1:20" ht="18" hidden="1" customHeight="1">
      <c r="A136" s="544"/>
      <c r="B136" s="409"/>
      <c r="D136" s="310"/>
      <c r="E136" s="310"/>
      <c r="F136" s="310"/>
      <c r="G136" s="310"/>
      <c r="H136" s="310"/>
      <c r="I136" s="310"/>
      <c r="J136" s="310"/>
      <c r="K136" s="310"/>
      <c r="L136" s="310"/>
      <c r="M136" s="310"/>
      <c r="N136" s="310"/>
      <c r="Q136" s="310"/>
      <c r="R136" s="288"/>
      <c r="S136" s="288"/>
      <c r="T136" s="288"/>
    </row>
    <row r="137" spans="1:20" ht="18" hidden="1" customHeight="1">
      <c r="A137" s="544"/>
      <c r="B137" s="409"/>
      <c r="D137" s="310"/>
      <c r="E137" s="310"/>
      <c r="F137" s="310"/>
      <c r="G137" s="310"/>
      <c r="H137" s="310"/>
      <c r="I137" s="310"/>
      <c r="J137" s="310"/>
      <c r="K137" s="310"/>
      <c r="L137" s="310"/>
      <c r="M137" s="310"/>
      <c r="N137" s="310"/>
      <c r="Q137" s="310"/>
      <c r="R137" s="288"/>
      <c r="S137" s="288"/>
      <c r="T137" s="288"/>
    </row>
    <row r="138" spans="1:20" ht="18" hidden="1" customHeight="1">
      <c r="A138" s="544"/>
      <c r="B138" s="409"/>
      <c r="D138" s="310"/>
      <c r="E138" s="310"/>
      <c r="F138" s="310"/>
      <c r="G138" s="310"/>
      <c r="H138" s="310"/>
      <c r="I138" s="310"/>
      <c r="J138" s="310"/>
      <c r="K138" s="310"/>
      <c r="L138" s="310"/>
      <c r="M138" s="310"/>
      <c r="N138" s="310"/>
      <c r="Q138" s="310"/>
      <c r="R138" s="288"/>
      <c r="S138" s="288"/>
      <c r="T138" s="288"/>
    </row>
    <row r="139" spans="1:20" ht="18" hidden="1" customHeight="1">
      <c r="A139" s="544"/>
      <c r="B139" s="409"/>
      <c r="D139" s="310"/>
      <c r="E139" s="310"/>
      <c r="F139" s="310"/>
      <c r="G139" s="310"/>
      <c r="H139" s="310"/>
      <c r="I139" s="310"/>
      <c r="J139" s="310"/>
      <c r="K139" s="310"/>
      <c r="L139" s="310"/>
      <c r="M139" s="310"/>
      <c r="N139" s="310"/>
      <c r="Q139" s="310"/>
      <c r="R139" s="288"/>
      <c r="S139" s="288"/>
      <c r="T139" s="288"/>
    </row>
    <row r="140" spans="1:20" ht="18" hidden="1" customHeight="1">
      <c r="A140" s="544"/>
      <c r="B140" s="409"/>
      <c r="D140" s="310"/>
      <c r="E140" s="310"/>
      <c r="F140" s="310"/>
      <c r="G140" s="310"/>
      <c r="H140" s="310"/>
      <c r="I140" s="310"/>
      <c r="J140" s="310"/>
      <c r="K140" s="310"/>
      <c r="L140" s="310"/>
      <c r="M140" s="310"/>
      <c r="N140" s="310"/>
      <c r="Q140" s="310"/>
      <c r="R140" s="288"/>
      <c r="S140" s="288"/>
      <c r="T140" s="288"/>
    </row>
    <row r="141" spans="1:20" ht="18" hidden="1" customHeight="1">
      <c r="A141" s="544"/>
      <c r="B141" s="409"/>
      <c r="D141" s="310"/>
      <c r="E141" s="310"/>
      <c r="F141" s="310"/>
      <c r="G141" s="310"/>
      <c r="H141" s="310"/>
      <c r="I141" s="310"/>
      <c r="J141" s="310"/>
      <c r="K141" s="310"/>
      <c r="L141" s="310"/>
      <c r="M141" s="310"/>
      <c r="N141" s="310"/>
      <c r="Q141" s="310"/>
      <c r="R141" s="288"/>
      <c r="S141" s="288"/>
      <c r="T141" s="288"/>
    </row>
    <row r="142" spans="1:20" ht="18" hidden="1" customHeight="1">
      <c r="A142" s="544"/>
      <c r="B142" s="409"/>
      <c r="D142" s="310"/>
      <c r="E142" s="310"/>
      <c r="F142" s="310"/>
      <c r="G142" s="310"/>
      <c r="H142" s="310"/>
      <c r="I142" s="310"/>
      <c r="J142" s="310"/>
      <c r="K142" s="310"/>
      <c r="L142" s="310"/>
      <c r="M142" s="310"/>
      <c r="N142" s="310"/>
      <c r="Q142" s="310"/>
      <c r="R142" s="288"/>
      <c r="S142" s="288"/>
      <c r="T142" s="288"/>
    </row>
    <row r="143" spans="1:20" ht="18" hidden="1" customHeight="1">
      <c r="A143" s="544"/>
      <c r="B143" s="409"/>
      <c r="D143" s="310"/>
      <c r="E143" s="310"/>
      <c r="F143" s="310"/>
      <c r="G143" s="310"/>
      <c r="H143" s="310"/>
      <c r="I143" s="310"/>
      <c r="J143" s="310"/>
      <c r="K143" s="310"/>
      <c r="L143" s="310"/>
      <c r="M143" s="310"/>
      <c r="N143" s="310"/>
      <c r="Q143" s="310"/>
      <c r="R143" s="288"/>
      <c r="S143" s="288"/>
      <c r="T143" s="288"/>
    </row>
    <row r="144" spans="1:20" ht="18" hidden="1" customHeight="1">
      <c r="A144" s="544"/>
      <c r="B144" s="409"/>
      <c r="D144" s="310"/>
      <c r="E144" s="310"/>
      <c r="F144" s="310"/>
      <c r="G144" s="310"/>
      <c r="H144" s="310"/>
      <c r="I144" s="310"/>
      <c r="J144" s="310"/>
      <c r="K144" s="310"/>
      <c r="L144" s="310"/>
      <c r="M144" s="310"/>
      <c r="N144" s="310"/>
      <c r="Q144" s="310"/>
      <c r="R144" s="288"/>
      <c r="S144" s="288"/>
      <c r="T144" s="288"/>
    </row>
    <row r="145" spans="1:20" ht="18" hidden="1" customHeight="1">
      <c r="A145" s="544"/>
      <c r="B145" s="409"/>
      <c r="D145" s="310"/>
      <c r="E145" s="310"/>
      <c r="F145" s="310"/>
      <c r="G145" s="310"/>
      <c r="H145" s="310"/>
      <c r="I145" s="310"/>
      <c r="J145" s="310"/>
      <c r="K145" s="310"/>
      <c r="L145" s="310"/>
      <c r="M145" s="310"/>
      <c r="N145" s="310"/>
      <c r="Q145" s="310"/>
      <c r="R145" s="288"/>
      <c r="S145" s="288"/>
      <c r="T145" s="288"/>
    </row>
    <row r="146" spans="1:20" ht="18" hidden="1" customHeight="1">
      <c r="A146" s="544"/>
      <c r="B146" s="409"/>
      <c r="D146" s="310"/>
      <c r="E146" s="310"/>
      <c r="F146" s="310"/>
      <c r="G146" s="310"/>
      <c r="H146" s="310"/>
      <c r="I146" s="310"/>
      <c r="J146" s="310"/>
      <c r="K146" s="310"/>
      <c r="L146" s="310"/>
      <c r="M146" s="310"/>
      <c r="N146" s="310"/>
      <c r="Q146" s="310"/>
      <c r="R146" s="288"/>
      <c r="S146" s="288"/>
      <c r="T146" s="288"/>
    </row>
    <row r="147" spans="1:20" ht="18" hidden="1" customHeight="1">
      <c r="A147" s="544"/>
      <c r="B147" s="409"/>
      <c r="D147" s="310"/>
      <c r="E147" s="310"/>
      <c r="F147" s="310"/>
      <c r="G147" s="310"/>
      <c r="H147" s="310"/>
      <c r="I147" s="310"/>
      <c r="J147" s="310"/>
      <c r="K147" s="310"/>
      <c r="L147" s="310"/>
      <c r="M147" s="310"/>
      <c r="N147" s="310"/>
      <c r="Q147" s="310"/>
      <c r="R147" s="288"/>
      <c r="S147" s="288"/>
      <c r="T147" s="288"/>
    </row>
    <row r="148" spans="1:20" ht="18" hidden="1" customHeight="1">
      <c r="A148" s="544"/>
      <c r="B148" s="409"/>
      <c r="D148" s="310"/>
      <c r="E148" s="310"/>
      <c r="F148" s="310"/>
      <c r="G148" s="310"/>
      <c r="H148" s="310"/>
      <c r="I148" s="310"/>
      <c r="J148" s="310"/>
      <c r="K148" s="310"/>
      <c r="L148" s="310"/>
      <c r="M148" s="310"/>
      <c r="N148" s="310"/>
      <c r="Q148" s="310"/>
      <c r="R148" s="288"/>
      <c r="S148" s="288"/>
      <c r="T148" s="288"/>
    </row>
    <row r="149" spans="1:20" ht="18" hidden="1" customHeight="1">
      <c r="A149" s="544"/>
      <c r="B149" s="409"/>
      <c r="D149" s="310"/>
      <c r="E149" s="310"/>
      <c r="F149" s="310"/>
      <c r="G149" s="310"/>
      <c r="H149" s="310"/>
      <c r="I149" s="310"/>
      <c r="J149" s="310"/>
      <c r="K149" s="310"/>
      <c r="L149" s="310"/>
      <c r="M149" s="310"/>
      <c r="N149" s="310"/>
      <c r="Q149" s="310"/>
      <c r="R149" s="288"/>
      <c r="S149" s="288"/>
      <c r="T149" s="288"/>
    </row>
    <row r="150" spans="1:20" ht="18" hidden="1" customHeight="1">
      <c r="A150" s="544"/>
      <c r="B150" s="409"/>
      <c r="D150" s="310"/>
      <c r="E150" s="310"/>
      <c r="F150" s="310"/>
      <c r="G150" s="310"/>
      <c r="H150" s="310"/>
      <c r="I150" s="310"/>
      <c r="J150" s="310"/>
      <c r="K150" s="310"/>
      <c r="L150" s="310"/>
      <c r="M150" s="310"/>
      <c r="N150" s="310"/>
      <c r="Q150" s="310"/>
      <c r="R150" s="288"/>
      <c r="S150" s="288"/>
      <c r="T150" s="288"/>
    </row>
    <row r="151" spans="1:20" ht="18" hidden="1" customHeight="1">
      <c r="A151" s="544"/>
      <c r="B151" s="409"/>
      <c r="D151" s="310"/>
      <c r="E151" s="310"/>
      <c r="F151" s="310"/>
      <c r="G151" s="310"/>
      <c r="H151" s="310"/>
      <c r="I151" s="310"/>
      <c r="J151" s="310"/>
      <c r="K151" s="310"/>
      <c r="L151" s="310"/>
      <c r="M151" s="310"/>
      <c r="N151" s="310"/>
      <c r="Q151" s="310"/>
      <c r="R151" s="288"/>
      <c r="S151" s="288"/>
      <c r="T151" s="288"/>
    </row>
    <row r="152" spans="1:20" ht="18" hidden="1" customHeight="1">
      <c r="A152" s="544"/>
      <c r="B152" s="409"/>
      <c r="D152" s="310"/>
      <c r="E152" s="310"/>
      <c r="F152" s="310"/>
      <c r="G152" s="310"/>
      <c r="H152" s="310"/>
      <c r="I152" s="310"/>
      <c r="J152" s="310"/>
      <c r="K152" s="310"/>
      <c r="L152" s="310"/>
      <c r="M152" s="310"/>
      <c r="N152" s="310"/>
      <c r="Q152" s="310"/>
      <c r="R152" s="288"/>
      <c r="S152" s="288"/>
      <c r="T152" s="288"/>
    </row>
    <row r="153" spans="1:20" ht="18" hidden="1" customHeight="1">
      <c r="A153" s="544"/>
      <c r="B153" s="409"/>
      <c r="D153" s="310"/>
      <c r="E153" s="310"/>
      <c r="F153" s="310"/>
      <c r="G153" s="310"/>
      <c r="H153" s="310"/>
      <c r="I153" s="310"/>
      <c r="J153" s="310"/>
      <c r="K153" s="310"/>
      <c r="L153" s="310"/>
      <c r="M153" s="310"/>
      <c r="N153" s="310"/>
      <c r="Q153" s="310"/>
      <c r="R153" s="288"/>
      <c r="S153" s="288"/>
      <c r="T153" s="288"/>
    </row>
    <row r="154" spans="1:20" ht="18" hidden="1" customHeight="1">
      <c r="A154" s="544"/>
      <c r="B154" s="409"/>
      <c r="D154" s="310"/>
      <c r="E154" s="310"/>
      <c r="F154" s="310"/>
      <c r="G154" s="310"/>
      <c r="H154" s="310"/>
      <c r="I154" s="310"/>
      <c r="J154" s="310"/>
      <c r="K154" s="310"/>
      <c r="L154" s="310"/>
      <c r="M154" s="310"/>
      <c r="N154" s="310"/>
      <c r="Q154" s="310"/>
      <c r="R154" s="288"/>
      <c r="S154" s="288"/>
      <c r="T154" s="288"/>
    </row>
    <row r="155" spans="1:20" ht="18" hidden="1" customHeight="1">
      <c r="A155" s="544"/>
      <c r="B155" s="409"/>
      <c r="D155" s="310"/>
      <c r="E155" s="310"/>
      <c r="F155" s="310"/>
      <c r="G155" s="310"/>
      <c r="H155" s="310"/>
      <c r="I155" s="310"/>
      <c r="J155" s="310"/>
      <c r="K155" s="310"/>
      <c r="L155" s="310"/>
      <c r="M155" s="310"/>
      <c r="N155" s="310"/>
      <c r="Q155" s="310"/>
      <c r="R155" s="288"/>
      <c r="S155" s="288"/>
      <c r="T155" s="288"/>
    </row>
    <row r="156" spans="1:20" ht="18" hidden="1" customHeight="1">
      <c r="A156" s="544"/>
      <c r="B156" s="409"/>
      <c r="D156" s="310"/>
      <c r="E156" s="310"/>
      <c r="F156" s="310"/>
      <c r="G156" s="310"/>
      <c r="H156" s="310"/>
      <c r="I156" s="310"/>
      <c r="J156" s="310"/>
      <c r="K156" s="310"/>
      <c r="L156" s="310"/>
      <c r="M156" s="310"/>
      <c r="N156" s="310"/>
      <c r="Q156" s="310"/>
      <c r="R156" s="288"/>
      <c r="S156" s="288"/>
      <c r="T156" s="288"/>
    </row>
    <row r="157" spans="1:20" ht="18" hidden="1" customHeight="1">
      <c r="A157" s="544"/>
      <c r="B157" s="409"/>
      <c r="D157" s="310"/>
      <c r="E157" s="310"/>
      <c r="F157" s="310"/>
      <c r="G157" s="310"/>
      <c r="H157" s="310"/>
      <c r="I157" s="310"/>
      <c r="J157" s="310"/>
      <c r="K157" s="310"/>
      <c r="L157" s="310"/>
      <c r="M157" s="310"/>
      <c r="N157" s="310"/>
      <c r="Q157" s="310"/>
      <c r="R157" s="288"/>
      <c r="S157" s="288"/>
      <c r="T157" s="288"/>
    </row>
    <row r="158" spans="1:20" ht="18" hidden="1" customHeight="1">
      <c r="A158" s="544"/>
      <c r="B158" s="409"/>
      <c r="D158" s="310"/>
      <c r="E158" s="310"/>
      <c r="F158" s="310"/>
      <c r="G158" s="310"/>
      <c r="H158" s="310"/>
      <c r="I158" s="310"/>
      <c r="J158" s="310"/>
      <c r="K158" s="310"/>
      <c r="L158" s="310"/>
      <c r="M158" s="310"/>
      <c r="N158" s="310"/>
      <c r="Q158" s="310"/>
      <c r="R158" s="288"/>
      <c r="S158" s="288"/>
      <c r="T158" s="288"/>
    </row>
    <row r="159" spans="1:20" ht="18" hidden="1" customHeight="1">
      <c r="A159" s="544"/>
      <c r="B159" s="409"/>
      <c r="D159" s="310"/>
      <c r="E159" s="310"/>
      <c r="F159" s="310"/>
      <c r="G159" s="310"/>
      <c r="H159" s="310"/>
      <c r="I159" s="310"/>
      <c r="J159" s="310"/>
      <c r="K159" s="310"/>
      <c r="L159" s="310"/>
      <c r="M159" s="310"/>
      <c r="N159" s="310"/>
      <c r="Q159" s="310"/>
      <c r="R159" s="288"/>
      <c r="S159" s="288"/>
      <c r="T159" s="288"/>
    </row>
    <row r="160" spans="1:20" ht="18" hidden="1" customHeight="1">
      <c r="A160" s="544"/>
      <c r="B160" s="409"/>
      <c r="D160" s="310"/>
      <c r="E160" s="310"/>
      <c r="F160" s="310"/>
      <c r="G160" s="310"/>
      <c r="H160" s="310"/>
      <c r="I160" s="310"/>
      <c r="J160" s="310"/>
      <c r="K160" s="310"/>
      <c r="L160" s="310"/>
      <c r="M160" s="310"/>
      <c r="N160" s="310"/>
      <c r="Q160" s="310"/>
      <c r="R160" s="288"/>
      <c r="S160" s="288"/>
      <c r="T160" s="288"/>
    </row>
    <row r="161" spans="1:20" ht="18" hidden="1" customHeight="1">
      <c r="A161" s="544"/>
      <c r="B161" s="409"/>
      <c r="D161" s="310"/>
      <c r="E161" s="310"/>
      <c r="F161" s="310"/>
      <c r="G161" s="310"/>
      <c r="H161" s="310"/>
      <c r="I161" s="310"/>
      <c r="J161" s="310"/>
      <c r="K161" s="310"/>
      <c r="L161" s="310"/>
      <c r="M161" s="310"/>
      <c r="N161" s="310"/>
      <c r="Q161" s="310"/>
      <c r="R161" s="288"/>
      <c r="S161" s="288"/>
      <c r="T161" s="288"/>
    </row>
    <row r="162" spans="1:20" ht="18" hidden="1" customHeight="1">
      <c r="A162" s="544"/>
      <c r="B162" s="409"/>
      <c r="D162" s="310"/>
      <c r="E162" s="310"/>
      <c r="F162" s="310"/>
      <c r="G162" s="310"/>
      <c r="H162" s="310"/>
      <c r="I162" s="310"/>
      <c r="J162" s="310"/>
      <c r="K162" s="310"/>
      <c r="L162" s="310"/>
      <c r="M162" s="310"/>
      <c r="N162" s="310"/>
      <c r="Q162" s="310"/>
      <c r="R162" s="288"/>
      <c r="S162" s="288"/>
      <c r="T162" s="288"/>
    </row>
    <row r="163" spans="1:20" ht="18" hidden="1" customHeight="1">
      <c r="A163" s="544"/>
      <c r="B163" s="409"/>
      <c r="D163" s="310"/>
      <c r="E163" s="310"/>
      <c r="F163" s="310"/>
      <c r="G163" s="310"/>
      <c r="H163" s="310"/>
      <c r="I163" s="310"/>
      <c r="J163" s="310"/>
      <c r="K163" s="310"/>
      <c r="L163" s="310"/>
      <c r="M163" s="310"/>
      <c r="N163" s="310"/>
      <c r="Q163" s="310"/>
      <c r="R163" s="288"/>
      <c r="S163" s="288"/>
      <c r="T163" s="288"/>
    </row>
    <row r="164" spans="1:20" ht="18" hidden="1" customHeight="1">
      <c r="A164" s="544"/>
      <c r="B164" s="409"/>
      <c r="D164" s="310"/>
      <c r="E164" s="310"/>
      <c r="F164" s="310"/>
      <c r="G164" s="310"/>
      <c r="H164" s="310"/>
      <c r="I164" s="310"/>
      <c r="J164" s="310"/>
      <c r="K164" s="310"/>
      <c r="L164" s="310"/>
      <c r="M164" s="310"/>
      <c r="N164" s="310"/>
      <c r="Q164" s="310"/>
      <c r="R164" s="288"/>
      <c r="S164" s="288"/>
      <c r="T164" s="288"/>
    </row>
    <row r="165" spans="1:20" ht="18" hidden="1" customHeight="1">
      <c r="A165" s="544"/>
      <c r="B165" s="409"/>
      <c r="D165" s="310"/>
      <c r="E165" s="310"/>
      <c r="F165" s="310"/>
      <c r="G165" s="310"/>
      <c r="H165" s="310"/>
      <c r="I165" s="310"/>
      <c r="J165" s="310"/>
      <c r="K165" s="310"/>
      <c r="L165" s="310"/>
      <c r="M165" s="310"/>
      <c r="N165" s="310"/>
      <c r="Q165" s="310"/>
      <c r="R165" s="288"/>
      <c r="S165" s="288"/>
      <c r="T165" s="288"/>
    </row>
    <row r="166" spans="1:20" ht="18" hidden="1" customHeight="1">
      <c r="A166" s="544"/>
      <c r="B166" s="409"/>
      <c r="D166" s="310"/>
      <c r="E166" s="310"/>
      <c r="F166" s="310"/>
      <c r="G166" s="310"/>
      <c r="H166" s="310"/>
      <c r="I166" s="310"/>
      <c r="J166" s="310"/>
      <c r="K166" s="310"/>
      <c r="L166" s="310"/>
      <c r="M166" s="310"/>
      <c r="N166" s="310"/>
      <c r="Q166" s="310"/>
      <c r="R166" s="288"/>
      <c r="S166" s="288"/>
      <c r="T166" s="288"/>
    </row>
    <row r="167" spans="1:20" ht="18" hidden="1" customHeight="1">
      <c r="A167" s="544"/>
      <c r="B167" s="409"/>
      <c r="D167" s="310"/>
      <c r="E167" s="310"/>
      <c r="F167" s="310"/>
      <c r="G167" s="310"/>
      <c r="H167" s="310"/>
      <c r="I167" s="310"/>
      <c r="J167" s="310"/>
      <c r="K167" s="310"/>
      <c r="L167" s="310"/>
      <c r="M167" s="310"/>
      <c r="N167" s="310"/>
      <c r="Q167" s="310"/>
      <c r="R167" s="288"/>
      <c r="S167" s="288"/>
      <c r="T167" s="288"/>
    </row>
    <row r="168" spans="1:20" ht="18" hidden="1" customHeight="1">
      <c r="A168" s="544"/>
      <c r="B168" s="409"/>
      <c r="D168" s="310"/>
      <c r="E168" s="310"/>
      <c r="F168" s="310"/>
      <c r="G168" s="310"/>
      <c r="H168" s="310"/>
      <c r="I168" s="310"/>
      <c r="J168" s="310"/>
      <c r="K168" s="310"/>
      <c r="L168" s="310"/>
      <c r="M168" s="310"/>
      <c r="N168" s="310"/>
      <c r="Q168" s="310"/>
      <c r="R168" s="288"/>
      <c r="S168" s="288"/>
      <c r="T168" s="288"/>
    </row>
    <row r="169" spans="1:20" ht="18" hidden="1" customHeight="1">
      <c r="A169" s="544"/>
      <c r="B169" s="409"/>
      <c r="D169" s="310"/>
      <c r="E169" s="310"/>
      <c r="F169" s="310"/>
      <c r="G169" s="310"/>
      <c r="H169" s="310"/>
      <c r="I169" s="310"/>
      <c r="J169" s="310"/>
      <c r="K169" s="310"/>
      <c r="L169" s="310"/>
      <c r="M169" s="310"/>
      <c r="N169" s="310"/>
      <c r="Q169" s="310"/>
      <c r="R169" s="288"/>
      <c r="S169" s="288"/>
      <c r="T169" s="288"/>
    </row>
    <row r="170" spans="1:20" ht="18" hidden="1" customHeight="1">
      <c r="A170" s="544"/>
      <c r="B170" s="409"/>
      <c r="D170" s="310"/>
      <c r="E170" s="310"/>
      <c r="F170" s="310"/>
      <c r="G170" s="310"/>
      <c r="H170" s="310"/>
      <c r="I170" s="310"/>
      <c r="J170" s="310"/>
      <c r="K170" s="310"/>
      <c r="L170" s="310"/>
      <c r="M170" s="310"/>
      <c r="N170" s="310"/>
      <c r="Q170" s="310"/>
      <c r="R170" s="288"/>
      <c r="S170" s="288"/>
      <c r="T170" s="288"/>
    </row>
    <row r="171" spans="1:20" ht="18" hidden="1" customHeight="1">
      <c r="A171" s="544"/>
      <c r="B171" s="409"/>
      <c r="D171" s="310"/>
      <c r="E171" s="310"/>
      <c r="F171" s="310"/>
      <c r="G171" s="310"/>
      <c r="H171" s="310"/>
      <c r="I171" s="310"/>
      <c r="J171" s="310"/>
      <c r="K171" s="310"/>
      <c r="L171" s="310"/>
      <c r="M171" s="310"/>
      <c r="N171" s="310"/>
      <c r="Q171" s="310"/>
      <c r="R171" s="288"/>
      <c r="S171" s="288"/>
      <c r="T171" s="288"/>
    </row>
    <row r="172" spans="1:20" ht="18" hidden="1" customHeight="1">
      <c r="A172" s="544"/>
      <c r="B172" s="409"/>
      <c r="D172" s="310"/>
      <c r="E172" s="310"/>
      <c r="F172" s="310"/>
      <c r="G172" s="310"/>
      <c r="H172" s="310"/>
      <c r="I172" s="310"/>
      <c r="J172" s="310"/>
      <c r="K172" s="310"/>
      <c r="L172" s="310"/>
      <c r="M172" s="310"/>
      <c r="N172" s="310"/>
      <c r="Q172" s="310"/>
      <c r="R172" s="288"/>
      <c r="S172" s="288"/>
      <c r="T172" s="288"/>
    </row>
    <row r="173" spans="1:20" ht="18" hidden="1" customHeight="1">
      <c r="A173" s="544"/>
      <c r="B173" s="409"/>
      <c r="D173" s="310"/>
      <c r="E173" s="310"/>
      <c r="F173" s="310"/>
      <c r="G173" s="310"/>
      <c r="H173" s="310"/>
      <c r="I173" s="310"/>
      <c r="J173" s="310"/>
      <c r="K173" s="310"/>
      <c r="L173" s="310"/>
      <c r="M173" s="310"/>
      <c r="N173" s="310"/>
      <c r="Q173" s="310"/>
      <c r="R173" s="288"/>
      <c r="S173" s="288"/>
      <c r="T173" s="288"/>
    </row>
    <row r="174" spans="1:20" ht="18" hidden="1" customHeight="1">
      <c r="A174" s="544"/>
      <c r="B174" s="409"/>
      <c r="D174" s="310"/>
      <c r="E174" s="310"/>
      <c r="F174" s="310"/>
      <c r="G174" s="310"/>
      <c r="H174" s="310"/>
      <c r="I174" s="310"/>
      <c r="J174" s="310"/>
      <c r="K174" s="310"/>
      <c r="L174" s="310"/>
      <c r="M174" s="310"/>
      <c r="N174" s="310"/>
      <c r="Q174" s="310"/>
      <c r="R174" s="288"/>
      <c r="S174" s="288"/>
      <c r="T174" s="288"/>
    </row>
    <row r="175" spans="1:20" ht="18" hidden="1" customHeight="1">
      <c r="A175" s="544"/>
      <c r="B175" s="409"/>
      <c r="D175" s="310"/>
      <c r="E175" s="310"/>
      <c r="F175" s="310"/>
      <c r="G175" s="310"/>
      <c r="H175" s="310"/>
      <c r="I175" s="310"/>
      <c r="J175" s="310"/>
      <c r="K175" s="310"/>
      <c r="L175" s="310"/>
      <c r="M175" s="310"/>
      <c r="N175" s="310"/>
      <c r="Q175" s="310"/>
      <c r="R175" s="288"/>
      <c r="S175" s="288"/>
      <c r="T175" s="288"/>
    </row>
    <row r="176" spans="1:20" ht="18" hidden="1" customHeight="1">
      <c r="A176" s="544"/>
      <c r="B176" s="409"/>
      <c r="D176" s="310"/>
      <c r="E176" s="310"/>
      <c r="F176" s="310"/>
      <c r="G176" s="310"/>
      <c r="H176" s="310"/>
      <c r="I176" s="310"/>
      <c r="J176" s="310"/>
      <c r="K176" s="310"/>
      <c r="L176" s="310"/>
      <c r="M176" s="310"/>
      <c r="N176" s="310"/>
      <c r="Q176" s="310"/>
      <c r="R176" s="288"/>
      <c r="S176" s="288"/>
      <c r="T176" s="288"/>
    </row>
    <row r="177" spans="1:20" ht="18" hidden="1" customHeight="1">
      <c r="A177" s="544"/>
      <c r="B177" s="409"/>
      <c r="D177" s="310"/>
      <c r="E177" s="310"/>
      <c r="F177" s="310"/>
      <c r="G177" s="310"/>
      <c r="H177" s="310"/>
      <c r="I177" s="310"/>
      <c r="J177" s="310"/>
      <c r="K177" s="310"/>
      <c r="L177" s="310"/>
      <c r="M177" s="310"/>
      <c r="N177" s="310"/>
      <c r="Q177" s="310"/>
      <c r="R177" s="288"/>
      <c r="S177" s="288"/>
      <c r="T177" s="288"/>
    </row>
    <row r="178" spans="1:20" ht="18" hidden="1" customHeight="1">
      <c r="A178" s="544"/>
      <c r="B178" s="409"/>
      <c r="D178" s="310"/>
      <c r="E178" s="310"/>
      <c r="F178" s="310"/>
      <c r="G178" s="310"/>
      <c r="H178" s="310"/>
      <c r="I178" s="310"/>
      <c r="J178" s="310"/>
      <c r="K178" s="310"/>
      <c r="L178" s="310"/>
      <c r="M178" s="310"/>
      <c r="N178" s="310"/>
      <c r="Q178" s="310"/>
      <c r="R178" s="288"/>
      <c r="S178" s="288"/>
      <c r="T178" s="288"/>
    </row>
    <row r="179" spans="1:20" ht="18" hidden="1" customHeight="1">
      <c r="A179" s="544"/>
      <c r="B179" s="409"/>
      <c r="D179" s="310"/>
      <c r="E179" s="310"/>
      <c r="F179" s="310"/>
      <c r="G179" s="310"/>
      <c r="H179" s="310"/>
      <c r="I179" s="310"/>
      <c r="J179" s="310"/>
      <c r="K179" s="310"/>
      <c r="L179" s="310"/>
      <c r="M179" s="310"/>
      <c r="N179" s="310"/>
      <c r="Q179" s="310"/>
      <c r="R179" s="288"/>
      <c r="S179" s="288"/>
      <c r="T179" s="288"/>
    </row>
    <row r="180" spans="1:20" ht="18" hidden="1" customHeight="1">
      <c r="A180" s="544"/>
      <c r="B180" s="409"/>
      <c r="D180" s="310"/>
      <c r="E180" s="310"/>
      <c r="F180" s="310"/>
      <c r="G180" s="310"/>
      <c r="H180" s="310"/>
      <c r="I180" s="310"/>
      <c r="J180" s="310"/>
      <c r="K180" s="310"/>
      <c r="L180" s="310"/>
      <c r="M180" s="310"/>
      <c r="N180" s="310"/>
      <c r="Q180" s="310"/>
      <c r="R180" s="288"/>
      <c r="S180" s="288"/>
      <c r="T180" s="288"/>
    </row>
    <row r="181" spans="1:20" ht="18" hidden="1" customHeight="1">
      <c r="A181" s="544"/>
      <c r="B181" s="409"/>
      <c r="D181" s="310"/>
      <c r="E181" s="310"/>
      <c r="F181" s="310"/>
      <c r="G181" s="310"/>
      <c r="H181" s="310"/>
      <c r="I181" s="310"/>
      <c r="J181" s="310"/>
      <c r="K181" s="310"/>
      <c r="L181" s="310"/>
      <c r="M181" s="310"/>
      <c r="N181" s="310"/>
      <c r="Q181" s="310"/>
      <c r="R181" s="288"/>
      <c r="S181" s="288"/>
      <c r="T181" s="288"/>
    </row>
    <row r="182" spans="1:20" ht="18" hidden="1" customHeight="1">
      <c r="A182" s="544"/>
      <c r="B182" s="409"/>
      <c r="D182" s="310"/>
      <c r="E182" s="310"/>
      <c r="F182" s="310"/>
      <c r="G182" s="310"/>
      <c r="H182" s="310"/>
      <c r="I182" s="310"/>
      <c r="J182" s="310"/>
      <c r="K182" s="310"/>
      <c r="L182" s="310"/>
      <c r="M182" s="310"/>
      <c r="N182" s="310"/>
      <c r="Q182" s="310"/>
      <c r="R182" s="288"/>
      <c r="S182" s="288"/>
      <c r="T182" s="288"/>
    </row>
    <row r="183" spans="1:20" ht="18" hidden="1" customHeight="1">
      <c r="A183" s="544"/>
      <c r="B183" s="409"/>
      <c r="D183" s="310"/>
      <c r="E183" s="310"/>
      <c r="F183" s="310"/>
      <c r="G183" s="310"/>
      <c r="H183" s="310"/>
      <c r="I183" s="310"/>
      <c r="J183" s="310"/>
      <c r="K183" s="310"/>
      <c r="L183" s="310"/>
      <c r="M183" s="310"/>
      <c r="N183" s="310"/>
      <c r="Q183" s="310"/>
      <c r="R183" s="288"/>
      <c r="S183" s="288"/>
      <c r="T183" s="288"/>
    </row>
    <row r="184" spans="1:20" ht="18" hidden="1" customHeight="1">
      <c r="A184" s="544"/>
      <c r="B184" s="409"/>
      <c r="D184" s="310"/>
      <c r="E184" s="310"/>
      <c r="F184" s="310"/>
      <c r="G184" s="310"/>
      <c r="H184" s="310"/>
      <c r="I184" s="310"/>
      <c r="J184" s="310"/>
      <c r="K184" s="310"/>
      <c r="L184" s="310"/>
      <c r="M184" s="310"/>
      <c r="N184" s="310"/>
      <c r="Q184" s="310"/>
      <c r="R184" s="288"/>
      <c r="S184" s="288"/>
      <c r="T184" s="288"/>
    </row>
    <row r="185" spans="1:20" ht="18" hidden="1" customHeight="1">
      <c r="A185" s="544"/>
      <c r="B185" s="409"/>
      <c r="D185" s="310"/>
      <c r="E185" s="310"/>
      <c r="F185" s="310"/>
      <c r="G185" s="310"/>
      <c r="H185" s="310"/>
      <c r="I185" s="310"/>
      <c r="J185" s="310"/>
      <c r="K185" s="310"/>
      <c r="L185" s="310"/>
      <c r="M185" s="310"/>
      <c r="N185" s="310"/>
      <c r="Q185" s="310"/>
      <c r="R185" s="288"/>
      <c r="S185" s="288"/>
      <c r="T185" s="288"/>
    </row>
    <row r="186" spans="1:20" ht="18" hidden="1" customHeight="1">
      <c r="A186" s="544"/>
      <c r="B186" s="409"/>
      <c r="D186" s="310"/>
      <c r="E186" s="310"/>
      <c r="F186" s="310"/>
      <c r="G186" s="310"/>
      <c r="H186" s="310"/>
      <c r="I186" s="310"/>
      <c r="J186" s="310"/>
      <c r="K186" s="310"/>
      <c r="L186" s="310"/>
      <c r="M186" s="310"/>
      <c r="N186" s="310"/>
      <c r="Q186" s="310"/>
      <c r="R186" s="288"/>
      <c r="S186" s="288"/>
      <c r="T186" s="288"/>
    </row>
    <row r="187" spans="1:20" ht="18" hidden="1" customHeight="1">
      <c r="A187" s="544"/>
      <c r="B187" s="409"/>
      <c r="D187" s="310"/>
      <c r="E187" s="310"/>
      <c r="F187" s="310"/>
      <c r="G187" s="310"/>
      <c r="H187" s="310"/>
      <c r="I187" s="310"/>
      <c r="J187" s="310"/>
      <c r="K187" s="310"/>
      <c r="L187" s="310"/>
      <c r="M187" s="310"/>
      <c r="N187" s="310"/>
      <c r="Q187" s="310"/>
      <c r="R187" s="288"/>
      <c r="S187" s="288"/>
      <c r="T187" s="288"/>
    </row>
    <row r="188" spans="1:20" ht="18" hidden="1" customHeight="1">
      <c r="A188" s="544"/>
      <c r="B188" s="409"/>
      <c r="D188" s="310"/>
      <c r="E188" s="310"/>
      <c r="F188" s="310"/>
      <c r="G188" s="310"/>
      <c r="H188" s="310"/>
      <c r="I188" s="310"/>
      <c r="J188" s="310"/>
      <c r="K188" s="310"/>
      <c r="L188" s="310"/>
      <c r="M188" s="310"/>
      <c r="N188" s="310"/>
      <c r="Q188" s="310"/>
      <c r="R188" s="288"/>
      <c r="S188" s="288"/>
      <c r="T188" s="288"/>
    </row>
    <row r="189" spans="1:20" ht="18" hidden="1" customHeight="1">
      <c r="A189" s="544"/>
      <c r="B189" s="409"/>
      <c r="D189" s="310"/>
      <c r="E189" s="310"/>
      <c r="F189" s="310"/>
      <c r="G189" s="310"/>
      <c r="H189" s="310"/>
      <c r="I189" s="310"/>
      <c r="J189" s="310"/>
      <c r="K189" s="310"/>
      <c r="L189" s="310"/>
      <c r="M189" s="310"/>
      <c r="N189" s="310"/>
      <c r="Q189" s="310"/>
      <c r="R189" s="288"/>
      <c r="S189" s="288"/>
      <c r="T189" s="288"/>
    </row>
    <row r="190" spans="1:20" ht="18" hidden="1" customHeight="1">
      <c r="A190" s="544"/>
      <c r="B190" s="409"/>
      <c r="D190" s="310"/>
      <c r="E190" s="310"/>
      <c r="F190" s="310"/>
      <c r="G190" s="310"/>
      <c r="H190" s="310"/>
      <c r="I190" s="310"/>
      <c r="J190" s="310"/>
      <c r="K190" s="310"/>
      <c r="L190" s="310"/>
      <c r="M190" s="310"/>
      <c r="N190" s="310"/>
      <c r="Q190" s="310"/>
      <c r="R190" s="288"/>
      <c r="S190" s="288"/>
      <c r="T190" s="288"/>
    </row>
    <row r="191" spans="1:20" ht="18" hidden="1" customHeight="1">
      <c r="A191" s="544"/>
      <c r="B191" s="409"/>
      <c r="D191" s="310"/>
      <c r="E191" s="310"/>
      <c r="F191" s="310"/>
      <c r="G191" s="310"/>
      <c r="H191" s="310"/>
      <c r="I191" s="310"/>
      <c r="J191" s="310"/>
      <c r="K191" s="310"/>
      <c r="L191" s="310"/>
      <c r="M191" s="310"/>
      <c r="N191" s="310"/>
      <c r="Q191" s="310"/>
      <c r="R191" s="288"/>
      <c r="S191" s="288"/>
      <c r="T191" s="288"/>
    </row>
    <row r="192" spans="1:20" ht="18" hidden="1" customHeight="1">
      <c r="A192" s="544"/>
      <c r="D192" s="310"/>
      <c r="E192" s="310"/>
      <c r="F192" s="310"/>
      <c r="G192" s="310"/>
      <c r="H192" s="310"/>
      <c r="I192" s="310"/>
      <c r="J192" s="310"/>
      <c r="K192" s="310"/>
      <c r="L192" s="310"/>
      <c r="M192" s="310"/>
      <c r="N192" s="310"/>
      <c r="Q192" s="310"/>
      <c r="R192" s="288"/>
      <c r="S192" s="288"/>
      <c r="T192" s="288"/>
    </row>
    <row r="193" spans="1:20" ht="18" hidden="1" customHeight="1">
      <c r="A193" s="544"/>
      <c r="D193" s="310"/>
      <c r="E193" s="310"/>
      <c r="F193" s="310"/>
      <c r="G193" s="310"/>
      <c r="H193" s="310"/>
      <c r="I193" s="310"/>
      <c r="J193" s="310"/>
      <c r="K193" s="310"/>
      <c r="L193" s="310"/>
      <c r="M193" s="310"/>
      <c r="N193" s="310"/>
      <c r="Q193" s="310"/>
      <c r="R193" s="288"/>
      <c r="S193" s="288"/>
      <c r="T193" s="288"/>
    </row>
    <row r="194" spans="1:20" ht="18" hidden="1" customHeight="1">
      <c r="A194" s="544"/>
      <c r="D194" s="310"/>
      <c r="E194" s="310"/>
      <c r="F194" s="310"/>
      <c r="G194" s="310"/>
      <c r="H194" s="310"/>
      <c r="I194" s="310"/>
      <c r="J194" s="310"/>
      <c r="K194" s="310"/>
      <c r="L194" s="310"/>
      <c r="M194" s="310"/>
      <c r="N194" s="310"/>
      <c r="Q194" s="310"/>
      <c r="R194" s="288"/>
      <c r="S194" s="288"/>
      <c r="T194" s="288"/>
    </row>
    <row r="195" spans="1:20" ht="18" hidden="1" customHeight="1">
      <c r="A195" s="544"/>
      <c r="D195" s="310"/>
      <c r="E195" s="310"/>
      <c r="F195" s="310"/>
      <c r="G195" s="310"/>
      <c r="H195" s="310"/>
      <c r="I195" s="310"/>
      <c r="J195" s="310"/>
      <c r="K195" s="310"/>
      <c r="L195" s="310"/>
      <c r="M195" s="310"/>
      <c r="N195" s="310"/>
      <c r="Q195" s="310"/>
      <c r="R195" s="288"/>
      <c r="S195" s="288"/>
      <c r="T195" s="288"/>
    </row>
    <row r="196" spans="1:20" ht="18" hidden="1" customHeight="1">
      <c r="A196" s="544"/>
      <c r="D196" s="310"/>
      <c r="E196" s="310"/>
      <c r="F196" s="310"/>
      <c r="G196" s="310"/>
      <c r="H196" s="310"/>
      <c r="I196" s="310"/>
      <c r="J196" s="310"/>
      <c r="K196" s="310"/>
      <c r="L196" s="310"/>
      <c r="M196" s="310"/>
      <c r="N196" s="310"/>
      <c r="Q196" s="310"/>
      <c r="R196" s="288"/>
      <c r="S196" s="288"/>
      <c r="T196" s="288"/>
    </row>
    <row r="197" spans="1:20" ht="18" hidden="1" customHeight="1">
      <c r="A197" s="544"/>
      <c r="D197" s="310"/>
      <c r="E197" s="310"/>
      <c r="F197" s="310"/>
      <c r="G197" s="310"/>
      <c r="H197" s="310"/>
      <c r="I197" s="310"/>
      <c r="J197" s="310"/>
      <c r="K197" s="310"/>
      <c r="L197" s="310"/>
      <c r="M197" s="310"/>
      <c r="N197" s="310"/>
      <c r="Q197" s="310"/>
      <c r="R197" s="288"/>
      <c r="S197" s="288"/>
      <c r="T197" s="288"/>
    </row>
    <row r="198" spans="1:20" ht="18" hidden="1" customHeight="1">
      <c r="A198" s="544"/>
      <c r="D198" s="310"/>
      <c r="E198" s="310"/>
      <c r="F198" s="310"/>
      <c r="G198" s="310"/>
      <c r="H198" s="310"/>
      <c r="I198" s="310"/>
      <c r="J198" s="310"/>
      <c r="K198" s="310"/>
      <c r="L198" s="310"/>
      <c r="M198" s="310"/>
      <c r="N198" s="310"/>
      <c r="Q198" s="310"/>
      <c r="R198" s="288"/>
      <c r="S198" s="288"/>
      <c r="T198" s="288"/>
    </row>
    <row r="199" spans="1:20" ht="18" hidden="1" customHeight="1">
      <c r="A199" s="544"/>
      <c r="D199" s="310"/>
      <c r="E199" s="310"/>
      <c r="F199" s="310"/>
      <c r="G199" s="310"/>
      <c r="H199" s="310"/>
      <c r="I199" s="310"/>
      <c r="J199" s="310"/>
      <c r="K199" s="310"/>
      <c r="L199" s="310"/>
      <c r="M199" s="310"/>
      <c r="N199" s="310"/>
      <c r="Q199" s="310"/>
      <c r="R199" s="288"/>
      <c r="S199" s="288"/>
      <c r="T199" s="288"/>
    </row>
    <row r="200" spans="1:20" ht="18" hidden="1" customHeight="1">
      <c r="A200" s="544"/>
      <c r="D200" s="310"/>
      <c r="E200" s="310"/>
      <c r="F200" s="310"/>
      <c r="G200" s="310"/>
      <c r="H200" s="310"/>
      <c r="I200" s="310"/>
      <c r="J200" s="310"/>
      <c r="K200" s="310"/>
      <c r="L200" s="310"/>
      <c r="M200" s="310"/>
      <c r="N200" s="310"/>
      <c r="Q200" s="310"/>
      <c r="R200" s="288"/>
      <c r="S200" s="288"/>
      <c r="T200" s="288"/>
    </row>
    <row r="201" spans="1:20" ht="18" hidden="1" customHeight="1">
      <c r="A201" s="544"/>
      <c r="D201" s="310"/>
      <c r="E201" s="310"/>
      <c r="F201" s="310"/>
      <c r="G201" s="310"/>
      <c r="H201" s="310"/>
      <c r="I201" s="310"/>
      <c r="J201" s="310"/>
      <c r="K201" s="310"/>
      <c r="L201" s="310"/>
      <c r="M201" s="310"/>
      <c r="N201" s="310"/>
      <c r="Q201" s="310"/>
      <c r="R201" s="288"/>
      <c r="S201" s="288"/>
      <c r="T201" s="288"/>
    </row>
    <row r="202" spans="1:20" ht="18" hidden="1" customHeight="1">
      <c r="A202" s="544"/>
      <c r="D202" s="310"/>
      <c r="E202" s="310"/>
      <c r="F202" s="310"/>
      <c r="G202" s="310"/>
      <c r="H202" s="310"/>
      <c r="I202" s="310"/>
      <c r="J202" s="310"/>
      <c r="K202" s="310"/>
      <c r="L202" s="310"/>
      <c r="M202" s="310"/>
      <c r="N202" s="310"/>
      <c r="Q202" s="310"/>
      <c r="R202" s="288"/>
      <c r="S202" s="288"/>
      <c r="T202" s="288"/>
    </row>
    <row r="203" spans="1:20" ht="18" hidden="1" customHeight="1">
      <c r="A203" s="544"/>
      <c r="D203" s="310"/>
      <c r="E203" s="310"/>
      <c r="F203" s="310"/>
      <c r="G203" s="310"/>
      <c r="H203" s="310"/>
      <c r="I203" s="310"/>
      <c r="J203" s="310"/>
      <c r="K203" s="310"/>
      <c r="L203" s="310"/>
      <c r="M203" s="310"/>
      <c r="N203" s="310"/>
      <c r="Q203" s="310"/>
      <c r="R203" s="288"/>
      <c r="S203" s="288"/>
      <c r="T203" s="288"/>
    </row>
    <row r="204" spans="1:20" ht="18" hidden="1" customHeight="1">
      <c r="A204" s="544"/>
      <c r="D204" s="310"/>
      <c r="E204" s="310"/>
      <c r="F204" s="310"/>
      <c r="G204" s="310"/>
      <c r="H204" s="310"/>
      <c r="I204" s="310"/>
      <c r="J204" s="310"/>
      <c r="K204" s="310"/>
      <c r="L204" s="310"/>
      <c r="M204" s="310"/>
      <c r="N204" s="310"/>
      <c r="Q204" s="310"/>
      <c r="R204" s="288"/>
      <c r="S204" s="288"/>
      <c r="T204" s="288"/>
    </row>
    <row r="205" spans="1:20" ht="18" hidden="1" customHeight="1">
      <c r="A205" s="544"/>
      <c r="D205" s="310"/>
      <c r="E205" s="310"/>
      <c r="F205" s="310"/>
      <c r="G205" s="310"/>
      <c r="H205" s="310"/>
      <c r="I205" s="310"/>
      <c r="J205" s="310"/>
      <c r="K205" s="310"/>
      <c r="L205" s="310"/>
      <c r="M205" s="310"/>
      <c r="N205" s="310"/>
      <c r="Q205" s="310"/>
      <c r="R205" s="288"/>
      <c r="S205" s="288"/>
      <c r="T205" s="288"/>
    </row>
    <row r="206" spans="1:20" ht="18" hidden="1" customHeight="1">
      <c r="A206" s="544"/>
      <c r="D206" s="310"/>
      <c r="E206" s="310"/>
      <c r="F206" s="310"/>
      <c r="G206" s="310"/>
      <c r="H206" s="310"/>
      <c r="I206" s="310"/>
      <c r="J206" s="310"/>
      <c r="K206" s="310"/>
      <c r="L206" s="310"/>
      <c r="M206" s="310"/>
      <c r="N206" s="310"/>
      <c r="Q206" s="310"/>
      <c r="R206" s="288"/>
      <c r="S206" s="288"/>
      <c r="T206" s="288"/>
    </row>
    <row r="207" spans="1:20" ht="18" hidden="1" customHeight="1">
      <c r="A207" s="544"/>
      <c r="D207" s="310"/>
      <c r="E207" s="310"/>
      <c r="F207" s="310"/>
      <c r="G207" s="310"/>
      <c r="H207" s="310"/>
      <c r="I207" s="310"/>
      <c r="J207" s="310"/>
      <c r="K207" s="310"/>
      <c r="L207" s="310"/>
      <c r="M207" s="310"/>
      <c r="N207" s="310"/>
      <c r="Q207" s="310"/>
      <c r="R207" s="288"/>
      <c r="S207" s="288"/>
      <c r="T207" s="288"/>
    </row>
    <row r="208" spans="1:20" ht="18" hidden="1" customHeight="1">
      <c r="A208" s="544"/>
      <c r="D208" s="310"/>
      <c r="E208" s="310"/>
      <c r="F208" s="310"/>
      <c r="G208" s="310"/>
      <c r="H208" s="310"/>
      <c r="I208" s="310"/>
      <c r="J208" s="310"/>
      <c r="K208" s="310"/>
      <c r="L208" s="310"/>
      <c r="M208" s="310"/>
      <c r="N208" s="310"/>
      <c r="Q208" s="310"/>
      <c r="R208" s="288"/>
      <c r="S208" s="288"/>
      <c r="T208" s="288"/>
    </row>
    <row r="209" spans="1:20" ht="18" hidden="1" customHeight="1">
      <c r="A209" s="544"/>
      <c r="D209" s="310"/>
      <c r="E209" s="310"/>
      <c r="F209" s="310"/>
      <c r="G209" s="310"/>
      <c r="H209" s="310"/>
      <c r="I209" s="310"/>
      <c r="J209" s="310"/>
      <c r="K209" s="310"/>
      <c r="L209" s="310"/>
      <c r="M209" s="310"/>
      <c r="N209" s="310"/>
      <c r="Q209" s="310"/>
      <c r="R209" s="288"/>
      <c r="S209" s="288"/>
      <c r="T209" s="288"/>
    </row>
    <row r="210" spans="1:20" ht="18" hidden="1" customHeight="1">
      <c r="A210" s="544"/>
      <c r="D210" s="310"/>
      <c r="E210" s="310"/>
      <c r="F210" s="310"/>
      <c r="G210" s="310"/>
      <c r="H210" s="310"/>
      <c r="I210" s="310"/>
      <c r="J210" s="310"/>
      <c r="K210" s="310"/>
      <c r="L210" s="310"/>
      <c r="M210" s="310"/>
      <c r="N210" s="310"/>
      <c r="Q210" s="310"/>
      <c r="R210" s="288"/>
      <c r="S210" s="288"/>
      <c r="T210" s="288"/>
    </row>
    <row r="211" spans="1:20" ht="18" hidden="1" customHeight="1">
      <c r="A211" s="544"/>
      <c r="D211" s="310"/>
      <c r="E211" s="310"/>
      <c r="F211" s="310"/>
      <c r="G211" s="310"/>
      <c r="H211" s="310"/>
      <c r="I211" s="310"/>
      <c r="J211" s="310"/>
      <c r="K211" s="310"/>
      <c r="L211" s="310"/>
      <c r="M211" s="310"/>
      <c r="N211" s="310"/>
      <c r="Q211" s="310"/>
      <c r="R211" s="288"/>
      <c r="S211" s="288"/>
      <c r="T211" s="288"/>
    </row>
    <row r="212" spans="1:20" ht="18" hidden="1" customHeight="1">
      <c r="A212" s="544"/>
      <c r="D212" s="310"/>
      <c r="E212" s="310"/>
      <c r="F212" s="310"/>
      <c r="G212" s="310"/>
      <c r="H212" s="310"/>
      <c r="I212" s="310"/>
      <c r="J212" s="310"/>
      <c r="K212" s="310"/>
      <c r="L212" s="310"/>
      <c r="M212" s="310"/>
      <c r="N212" s="310"/>
      <c r="Q212" s="310"/>
      <c r="R212" s="288"/>
      <c r="S212" s="288"/>
      <c r="T212" s="288"/>
    </row>
    <row r="213" spans="1:20" ht="18" hidden="1" customHeight="1">
      <c r="A213" s="544"/>
      <c r="D213" s="310"/>
      <c r="E213" s="310"/>
      <c r="F213" s="310"/>
      <c r="G213" s="310"/>
      <c r="H213" s="310"/>
      <c r="I213" s="310"/>
      <c r="J213" s="310"/>
      <c r="K213" s="310"/>
      <c r="L213" s="310"/>
      <c r="M213" s="310"/>
      <c r="N213" s="310"/>
      <c r="Q213" s="310"/>
      <c r="R213" s="288"/>
      <c r="S213" s="288"/>
      <c r="T213" s="288"/>
    </row>
    <row r="214" spans="1:20" ht="18" hidden="1" customHeight="1">
      <c r="A214" s="544"/>
      <c r="D214" s="310"/>
      <c r="E214" s="310"/>
      <c r="F214" s="310"/>
      <c r="G214" s="310"/>
      <c r="H214" s="310"/>
      <c r="I214" s="310"/>
      <c r="J214" s="310"/>
      <c r="K214" s="310"/>
      <c r="L214" s="310"/>
      <c r="M214" s="310"/>
      <c r="N214" s="310"/>
      <c r="Q214" s="310"/>
      <c r="R214" s="288"/>
      <c r="S214" s="288"/>
      <c r="T214" s="288"/>
    </row>
    <row r="215" spans="1:20" ht="18" hidden="1" customHeight="1">
      <c r="A215" s="544"/>
      <c r="D215" s="310"/>
      <c r="E215" s="310"/>
      <c r="F215" s="310"/>
      <c r="G215" s="310"/>
      <c r="H215" s="310"/>
      <c r="I215" s="310"/>
      <c r="J215" s="310"/>
      <c r="K215" s="310"/>
      <c r="L215" s="310"/>
      <c r="M215" s="310"/>
      <c r="N215" s="310"/>
      <c r="Q215" s="310"/>
      <c r="R215" s="288"/>
      <c r="S215" s="288"/>
      <c r="T215" s="288"/>
    </row>
    <row r="216" spans="1:20" ht="18" hidden="1" customHeight="1">
      <c r="A216" s="544"/>
      <c r="D216" s="310"/>
      <c r="E216" s="310"/>
      <c r="F216" s="310"/>
      <c r="G216" s="310"/>
      <c r="H216" s="310"/>
      <c r="I216" s="310"/>
      <c r="J216" s="310"/>
      <c r="K216" s="310"/>
      <c r="L216" s="310"/>
      <c r="M216" s="310"/>
      <c r="N216" s="310"/>
      <c r="Q216" s="310"/>
      <c r="R216" s="288"/>
      <c r="S216" s="288"/>
      <c r="T216" s="288"/>
    </row>
    <row r="217" spans="1:20" ht="18" hidden="1" customHeight="1">
      <c r="A217" s="544"/>
      <c r="D217" s="310"/>
      <c r="E217" s="310"/>
      <c r="F217" s="310"/>
      <c r="G217" s="310"/>
      <c r="H217" s="310"/>
      <c r="I217" s="310"/>
      <c r="J217" s="310"/>
      <c r="K217" s="310"/>
      <c r="L217" s="310"/>
      <c r="M217" s="310"/>
      <c r="N217" s="310"/>
      <c r="Q217" s="310"/>
      <c r="R217" s="288"/>
      <c r="S217" s="288"/>
      <c r="T217" s="288"/>
    </row>
    <row r="218" spans="1:20" ht="18" hidden="1" customHeight="1">
      <c r="A218" s="544"/>
      <c r="D218" s="310"/>
      <c r="E218" s="310"/>
      <c r="F218" s="310"/>
      <c r="G218" s="310"/>
      <c r="H218" s="310"/>
      <c r="I218" s="310"/>
      <c r="J218" s="310"/>
      <c r="K218" s="310"/>
      <c r="L218" s="310"/>
      <c r="M218" s="310"/>
      <c r="N218" s="310"/>
      <c r="Q218" s="310"/>
      <c r="R218" s="288"/>
      <c r="S218" s="288"/>
      <c r="T218" s="288"/>
    </row>
    <row r="219" spans="1:20" ht="18" hidden="1" customHeight="1">
      <c r="A219" s="544"/>
      <c r="D219" s="310"/>
      <c r="E219" s="310"/>
      <c r="F219" s="310"/>
      <c r="G219" s="310"/>
      <c r="H219" s="310"/>
      <c r="I219" s="310"/>
      <c r="J219" s="310"/>
      <c r="K219" s="310"/>
      <c r="L219" s="310"/>
      <c r="M219" s="310"/>
      <c r="N219" s="310"/>
      <c r="Q219" s="310"/>
      <c r="R219" s="288"/>
      <c r="S219" s="288"/>
      <c r="T219" s="288"/>
    </row>
    <row r="220" spans="1:20" ht="18" hidden="1" customHeight="1">
      <c r="A220" s="544"/>
      <c r="D220" s="310"/>
      <c r="E220" s="310"/>
      <c r="F220" s="310"/>
      <c r="G220" s="310"/>
      <c r="H220" s="310"/>
      <c r="I220" s="310"/>
      <c r="J220" s="310"/>
      <c r="K220" s="310"/>
      <c r="L220" s="310"/>
      <c r="M220" s="310"/>
      <c r="N220" s="310"/>
      <c r="Q220" s="310"/>
      <c r="R220" s="288"/>
      <c r="S220" s="288"/>
      <c r="T220" s="288"/>
    </row>
    <row r="221" spans="1:20" ht="18" hidden="1" customHeight="1">
      <c r="A221" s="544"/>
      <c r="D221" s="310"/>
      <c r="E221" s="310"/>
      <c r="F221" s="310"/>
      <c r="G221" s="310"/>
      <c r="H221" s="310"/>
      <c r="I221" s="310"/>
      <c r="J221" s="310"/>
      <c r="K221" s="310"/>
      <c r="L221" s="310"/>
      <c r="M221" s="310"/>
      <c r="N221" s="310"/>
      <c r="Q221" s="310"/>
      <c r="R221" s="288"/>
      <c r="S221" s="288"/>
      <c r="T221" s="288"/>
    </row>
    <row r="222" spans="1:20" ht="18" hidden="1" customHeight="1">
      <c r="A222" s="544"/>
      <c r="D222" s="310"/>
      <c r="E222" s="310"/>
      <c r="F222" s="310"/>
      <c r="G222" s="310"/>
      <c r="H222" s="310"/>
      <c r="I222" s="310"/>
      <c r="J222" s="310"/>
      <c r="K222" s="310"/>
      <c r="L222" s="310"/>
      <c r="M222" s="310"/>
      <c r="N222" s="310"/>
      <c r="Q222" s="310"/>
      <c r="R222" s="288"/>
      <c r="S222" s="288"/>
      <c r="T222" s="288"/>
    </row>
    <row r="223" spans="1:20" ht="18" hidden="1" customHeight="1">
      <c r="A223" s="544"/>
      <c r="D223" s="310"/>
      <c r="E223" s="310"/>
      <c r="F223" s="310"/>
      <c r="G223" s="310"/>
      <c r="H223" s="310"/>
      <c r="I223" s="310"/>
      <c r="J223" s="310"/>
      <c r="K223" s="310"/>
      <c r="L223" s="310"/>
      <c r="M223" s="310"/>
      <c r="N223" s="310"/>
      <c r="Q223" s="310"/>
      <c r="R223" s="288"/>
      <c r="S223" s="288"/>
      <c r="T223" s="288"/>
    </row>
    <row r="224" spans="1:20" ht="18" hidden="1" customHeight="1">
      <c r="A224" s="544"/>
      <c r="D224" s="310"/>
      <c r="E224" s="310"/>
      <c r="F224" s="310"/>
      <c r="G224" s="310"/>
      <c r="H224" s="310"/>
      <c r="I224" s="310"/>
      <c r="J224" s="310"/>
      <c r="K224" s="310"/>
      <c r="L224" s="310"/>
      <c r="M224" s="310"/>
      <c r="N224" s="310"/>
      <c r="Q224" s="310"/>
      <c r="R224" s="288"/>
      <c r="S224" s="288"/>
      <c r="T224" s="288"/>
    </row>
    <row r="225" spans="1:20" ht="18" hidden="1" customHeight="1">
      <c r="A225" s="544"/>
      <c r="D225" s="310"/>
      <c r="E225" s="310"/>
      <c r="F225" s="310"/>
      <c r="G225" s="310"/>
      <c r="H225" s="310"/>
      <c r="I225" s="310"/>
      <c r="J225" s="310"/>
      <c r="K225" s="310"/>
      <c r="L225" s="310"/>
      <c r="M225" s="310"/>
      <c r="N225" s="310"/>
      <c r="Q225" s="310"/>
      <c r="R225" s="288"/>
      <c r="S225" s="288"/>
      <c r="T225" s="288"/>
    </row>
    <row r="226" spans="1:20" ht="18" hidden="1" customHeight="1">
      <c r="A226" s="544"/>
      <c r="D226" s="310"/>
      <c r="E226" s="310"/>
      <c r="F226" s="310"/>
      <c r="G226" s="310"/>
      <c r="H226" s="310"/>
      <c r="I226" s="310"/>
      <c r="J226" s="310"/>
      <c r="K226" s="310"/>
      <c r="L226" s="310"/>
      <c r="M226" s="310"/>
      <c r="N226" s="310"/>
      <c r="Q226" s="310"/>
      <c r="R226" s="288"/>
      <c r="S226" s="288"/>
      <c r="T226" s="288"/>
    </row>
    <row r="227" spans="1:20" ht="18" hidden="1" customHeight="1">
      <c r="A227" s="544"/>
      <c r="D227" s="310"/>
      <c r="E227" s="310"/>
      <c r="F227" s="310"/>
      <c r="G227" s="310"/>
      <c r="H227" s="310"/>
      <c r="I227" s="310"/>
      <c r="J227" s="310"/>
      <c r="K227" s="310"/>
      <c r="L227" s="310"/>
      <c r="M227" s="310"/>
      <c r="N227" s="310"/>
      <c r="Q227" s="310"/>
      <c r="R227" s="288"/>
      <c r="S227" s="288"/>
      <c r="T227" s="288"/>
    </row>
    <row r="228" spans="1:20" ht="18" hidden="1" customHeight="1">
      <c r="A228" s="544"/>
      <c r="D228" s="310"/>
      <c r="E228" s="310"/>
      <c r="F228" s="310"/>
      <c r="G228" s="310"/>
      <c r="H228" s="310"/>
      <c r="I228" s="310"/>
      <c r="J228" s="310"/>
      <c r="K228" s="310"/>
      <c r="L228" s="310"/>
      <c r="M228" s="310"/>
      <c r="N228" s="310"/>
      <c r="Q228" s="310"/>
      <c r="R228" s="288"/>
      <c r="S228" s="288"/>
      <c r="T228" s="288"/>
    </row>
    <row r="229" spans="1:20" ht="18" hidden="1" customHeight="1">
      <c r="A229" s="544"/>
      <c r="D229" s="310"/>
      <c r="E229" s="310"/>
      <c r="F229" s="310"/>
      <c r="G229" s="310"/>
      <c r="H229" s="310"/>
      <c r="I229" s="310"/>
      <c r="J229" s="310"/>
      <c r="K229" s="310"/>
      <c r="L229" s="310"/>
      <c r="M229" s="310"/>
      <c r="N229" s="310"/>
      <c r="Q229" s="310"/>
      <c r="R229" s="288"/>
      <c r="S229" s="288"/>
      <c r="T229" s="288"/>
    </row>
    <row r="230" spans="1:20" ht="18" hidden="1" customHeight="1">
      <c r="A230" s="544"/>
      <c r="D230" s="310"/>
      <c r="E230" s="310"/>
      <c r="F230" s="310"/>
      <c r="G230" s="310"/>
      <c r="H230" s="310"/>
      <c r="I230" s="310"/>
      <c r="J230" s="310"/>
      <c r="K230" s="310"/>
      <c r="L230" s="310"/>
      <c r="M230" s="310"/>
      <c r="N230" s="310"/>
      <c r="Q230" s="310"/>
      <c r="R230" s="288"/>
      <c r="S230" s="288"/>
      <c r="T230" s="288"/>
    </row>
    <row r="231" spans="1:20" ht="18" hidden="1" customHeight="1">
      <c r="A231" s="544"/>
      <c r="D231" s="310"/>
      <c r="E231" s="310"/>
      <c r="F231" s="310"/>
      <c r="G231" s="310"/>
      <c r="H231" s="310"/>
      <c r="I231" s="310"/>
      <c r="J231" s="310"/>
      <c r="K231" s="310"/>
      <c r="L231" s="310"/>
      <c r="M231" s="310"/>
      <c r="N231" s="310"/>
      <c r="Q231" s="310"/>
      <c r="R231" s="288"/>
      <c r="S231" s="288"/>
      <c r="T231" s="288"/>
    </row>
    <row r="232" spans="1:20" ht="18" hidden="1" customHeight="1">
      <c r="A232" s="544"/>
      <c r="D232" s="310"/>
      <c r="E232" s="310"/>
      <c r="F232" s="310"/>
      <c r="G232" s="310"/>
      <c r="H232" s="310"/>
      <c r="I232" s="310"/>
      <c r="J232" s="310"/>
      <c r="K232" s="310"/>
      <c r="L232" s="310"/>
      <c r="M232" s="310"/>
      <c r="N232" s="310"/>
      <c r="Q232" s="310"/>
      <c r="R232" s="288"/>
      <c r="S232" s="288"/>
      <c r="T232" s="288"/>
    </row>
    <row r="233" spans="1:20" ht="18" hidden="1" customHeight="1">
      <c r="A233" s="544"/>
      <c r="D233" s="310"/>
      <c r="E233" s="310"/>
      <c r="F233" s="310"/>
      <c r="G233" s="310"/>
      <c r="H233" s="310"/>
      <c r="I233" s="310"/>
      <c r="J233" s="310"/>
      <c r="K233" s="310"/>
      <c r="L233" s="310"/>
      <c r="M233" s="310"/>
      <c r="N233" s="310"/>
      <c r="Q233" s="310"/>
      <c r="R233" s="288"/>
      <c r="S233" s="288"/>
      <c r="T233" s="288"/>
    </row>
    <row r="234" spans="1:20" ht="18" hidden="1" customHeight="1">
      <c r="A234" s="544"/>
      <c r="D234" s="310"/>
      <c r="E234" s="310"/>
      <c r="F234" s="310"/>
      <c r="G234" s="310"/>
      <c r="H234" s="310"/>
      <c r="I234" s="310"/>
      <c r="J234" s="310"/>
      <c r="K234" s="310"/>
      <c r="L234" s="310"/>
      <c r="M234" s="310"/>
      <c r="N234" s="310"/>
      <c r="Q234" s="310"/>
      <c r="R234" s="288"/>
      <c r="S234" s="288"/>
      <c r="T234" s="288"/>
    </row>
    <row r="235" spans="1:20" ht="18" hidden="1" customHeight="1">
      <c r="A235" s="544"/>
      <c r="D235" s="310"/>
      <c r="E235" s="310"/>
      <c r="F235" s="310"/>
      <c r="G235" s="310"/>
      <c r="H235" s="310"/>
      <c r="I235" s="310"/>
      <c r="J235" s="310"/>
      <c r="K235" s="310"/>
      <c r="L235" s="310"/>
      <c r="M235" s="310"/>
      <c r="N235" s="310"/>
      <c r="Q235" s="310"/>
      <c r="R235" s="288"/>
      <c r="S235" s="288"/>
      <c r="T235" s="288"/>
    </row>
    <row r="236" spans="1:20" ht="18" hidden="1" customHeight="1">
      <c r="A236" s="544"/>
      <c r="D236" s="310"/>
      <c r="E236" s="310"/>
      <c r="F236" s="310"/>
      <c r="G236" s="310"/>
      <c r="H236" s="310"/>
      <c r="I236" s="310"/>
      <c r="J236" s="310"/>
      <c r="K236" s="310"/>
      <c r="L236" s="310"/>
      <c r="M236" s="310"/>
      <c r="N236" s="310"/>
      <c r="Q236" s="310"/>
      <c r="R236" s="288"/>
      <c r="S236" s="288"/>
      <c r="T236" s="288"/>
    </row>
    <row r="237" spans="1:20" ht="18" hidden="1" customHeight="1">
      <c r="A237" s="544"/>
      <c r="D237" s="310"/>
      <c r="E237" s="310"/>
      <c r="F237" s="310"/>
      <c r="G237" s="310"/>
      <c r="H237" s="310"/>
      <c r="I237" s="310"/>
      <c r="J237" s="310"/>
      <c r="K237" s="310"/>
      <c r="L237" s="310"/>
      <c r="M237" s="310"/>
      <c r="N237" s="310"/>
      <c r="Q237" s="310"/>
      <c r="R237" s="288"/>
      <c r="S237" s="288"/>
      <c r="T237" s="288"/>
    </row>
    <row r="238" spans="1:20" ht="18" hidden="1" customHeight="1">
      <c r="A238" s="544"/>
      <c r="D238" s="310"/>
      <c r="E238" s="310"/>
      <c r="F238" s="310"/>
      <c r="G238" s="310"/>
      <c r="H238" s="310"/>
      <c r="I238" s="310"/>
      <c r="J238" s="310"/>
      <c r="K238" s="310"/>
      <c r="L238" s="310"/>
      <c r="M238" s="310"/>
      <c r="N238" s="310"/>
      <c r="Q238" s="310"/>
      <c r="R238" s="288"/>
      <c r="S238" s="288"/>
      <c r="T238" s="288"/>
    </row>
    <row r="239" spans="1:20" ht="18" hidden="1" customHeight="1">
      <c r="A239" s="544"/>
      <c r="D239" s="310"/>
      <c r="E239" s="310"/>
      <c r="F239" s="310"/>
      <c r="G239" s="310"/>
      <c r="H239" s="310"/>
      <c r="I239" s="310"/>
      <c r="J239" s="310"/>
      <c r="K239" s="310"/>
      <c r="L239" s="310"/>
      <c r="M239" s="310"/>
      <c r="N239" s="310"/>
      <c r="Q239" s="310"/>
      <c r="R239" s="288"/>
      <c r="S239" s="288"/>
      <c r="T239" s="288"/>
    </row>
    <row r="240" spans="1:20" ht="18" hidden="1" customHeight="1">
      <c r="A240" s="544"/>
      <c r="D240" s="310"/>
      <c r="E240" s="310"/>
      <c r="F240" s="310"/>
      <c r="G240" s="310"/>
      <c r="H240" s="310"/>
      <c r="I240" s="310"/>
      <c r="J240" s="310"/>
      <c r="K240" s="310"/>
      <c r="L240" s="310"/>
      <c r="M240" s="310"/>
      <c r="N240" s="310"/>
      <c r="Q240" s="310"/>
      <c r="R240" s="288"/>
      <c r="S240" s="288"/>
      <c r="T240" s="288"/>
    </row>
    <row r="241" spans="1:20" ht="18" hidden="1" customHeight="1">
      <c r="A241" s="544"/>
      <c r="D241" s="310"/>
      <c r="E241" s="310"/>
      <c r="F241" s="310"/>
      <c r="G241" s="310"/>
      <c r="H241" s="310"/>
      <c r="I241" s="310"/>
      <c r="J241" s="310"/>
      <c r="K241" s="310"/>
      <c r="L241" s="310"/>
      <c r="M241" s="310"/>
      <c r="N241" s="310"/>
      <c r="Q241" s="310"/>
      <c r="R241" s="288"/>
      <c r="S241" s="288"/>
      <c r="T241" s="288"/>
    </row>
    <row r="242" spans="1:20" ht="18" hidden="1" customHeight="1">
      <c r="A242" s="544"/>
      <c r="D242" s="310"/>
      <c r="E242" s="310"/>
      <c r="F242" s="310"/>
      <c r="G242" s="310"/>
      <c r="H242" s="310"/>
      <c r="I242" s="310"/>
      <c r="J242" s="310"/>
      <c r="K242" s="310"/>
      <c r="L242" s="310"/>
      <c r="M242" s="310"/>
      <c r="N242" s="310"/>
      <c r="Q242" s="310"/>
      <c r="R242" s="288"/>
      <c r="S242" s="288"/>
      <c r="T242" s="288"/>
    </row>
    <row r="243" spans="1:20" ht="18" hidden="1" customHeight="1">
      <c r="A243" s="544"/>
      <c r="D243" s="310"/>
      <c r="E243" s="310"/>
      <c r="F243" s="310"/>
      <c r="G243" s="310"/>
      <c r="H243" s="310"/>
      <c r="I243" s="310"/>
      <c r="J243" s="310"/>
      <c r="K243" s="310"/>
      <c r="L243" s="310"/>
      <c r="M243" s="310"/>
      <c r="N243" s="310"/>
      <c r="Q243" s="310"/>
      <c r="R243" s="288"/>
      <c r="S243" s="288"/>
      <c r="T243" s="288"/>
    </row>
    <row r="244" spans="1:20" ht="18" hidden="1" customHeight="1">
      <c r="A244" s="544"/>
      <c r="D244" s="310"/>
      <c r="E244" s="310"/>
      <c r="F244" s="310"/>
      <c r="G244" s="310"/>
      <c r="H244" s="310"/>
      <c r="I244" s="310"/>
      <c r="J244" s="310"/>
      <c r="K244" s="310"/>
      <c r="L244" s="310"/>
      <c r="M244" s="310"/>
      <c r="N244" s="310"/>
      <c r="Q244" s="310"/>
      <c r="R244" s="288"/>
      <c r="S244" s="288"/>
      <c r="T244" s="288"/>
    </row>
    <row r="245" spans="1:20" ht="18" hidden="1" customHeight="1">
      <c r="A245" s="544"/>
      <c r="D245" s="310"/>
      <c r="E245" s="310"/>
      <c r="F245" s="310"/>
      <c r="G245" s="310"/>
      <c r="H245" s="310"/>
      <c r="I245" s="310"/>
      <c r="J245" s="310"/>
      <c r="K245" s="310"/>
      <c r="L245" s="310"/>
      <c r="M245" s="310"/>
      <c r="N245" s="310"/>
      <c r="Q245" s="310"/>
      <c r="R245" s="288"/>
      <c r="S245" s="288"/>
      <c r="T245" s="288"/>
    </row>
    <row r="246" spans="1:20" ht="18" hidden="1" customHeight="1">
      <c r="A246" s="544"/>
      <c r="D246" s="310"/>
      <c r="E246" s="310"/>
      <c r="F246" s="310"/>
      <c r="G246" s="310"/>
      <c r="H246" s="310"/>
      <c r="I246" s="310"/>
      <c r="J246" s="310"/>
      <c r="K246" s="310"/>
      <c r="L246" s="310"/>
      <c r="M246" s="310"/>
      <c r="N246" s="310"/>
      <c r="Q246" s="310"/>
      <c r="R246" s="288"/>
      <c r="S246" s="288"/>
      <c r="T246" s="288"/>
    </row>
    <row r="247" spans="1:20" ht="18" hidden="1" customHeight="1">
      <c r="A247" s="544"/>
      <c r="D247" s="310"/>
      <c r="E247" s="310"/>
      <c r="F247" s="310"/>
      <c r="G247" s="310"/>
      <c r="H247" s="310"/>
      <c r="I247" s="310"/>
      <c r="J247" s="310"/>
      <c r="K247" s="310"/>
      <c r="L247" s="310"/>
      <c r="M247" s="310"/>
      <c r="N247" s="310"/>
      <c r="Q247" s="310"/>
      <c r="R247" s="288"/>
      <c r="S247" s="288"/>
      <c r="T247" s="288"/>
    </row>
    <row r="248" spans="1:20" ht="18" hidden="1" customHeight="1">
      <c r="A248" s="544"/>
      <c r="D248" s="310"/>
      <c r="E248" s="310"/>
      <c r="F248" s="310"/>
      <c r="G248" s="310"/>
      <c r="H248" s="310"/>
      <c r="I248" s="310"/>
      <c r="J248" s="310"/>
      <c r="K248" s="310"/>
      <c r="L248" s="310"/>
      <c r="M248" s="310"/>
      <c r="N248" s="310"/>
      <c r="Q248" s="310"/>
      <c r="R248" s="288"/>
      <c r="S248" s="288"/>
      <c r="T248" s="288"/>
    </row>
    <row r="249" spans="1:20" ht="18" hidden="1" customHeight="1">
      <c r="A249" s="544"/>
      <c r="D249" s="310"/>
      <c r="E249" s="310"/>
      <c r="F249" s="310"/>
      <c r="G249" s="310"/>
      <c r="H249" s="310"/>
      <c r="I249" s="310"/>
      <c r="J249" s="310"/>
      <c r="K249" s="310"/>
      <c r="L249" s="310"/>
      <c r="M249" s="310"/>
      <c r="N249" s="310"/>
      <c r="Q249" s="310"/>
      <c r="R249" s="288"/>
      <c r="S249" s="288"/>
      <c r="T249" s="288"/>
    </row>
    <row r="250" spans="1:20" ht="18" hidden="1" customHeight="1">
      <c r="A250" s="544"/>
      <c r="D250" s="310"/>
      <c r="E250" s="310"/>
      <c r="F250" s="310"/>
      <c r="G250" s="310"/>
      <c r="H250" s="310"/>
      <c r="I250" s="310"/>
      <c r="J250" s="310"/>
      <c r="K250" s="310"/>
      <c r="L250" s="310"/>
      <c r="M250" s="310"/>
      <c r="N250" s="310"/>
      <c r="Q250" s="310"/>
      <c r="R250" s="288"/>
      <c r="S250" s="288"/>
      <c r="T250" s="288"/>
    </row>
    <row r="251" spans="1:20" ht="18" hidden="1" customHeight="1">
      <c r="A251" s="544"/>
      <c r="D251" s="310"/>
      <c r="E251" s="310"/>
      <c r="F251" s="310"/>
      <c r="G251" s="310"/>
      <c r="H251" s="310"/>
      <c r="I251" s="310"/>
      <c r="J251" s="310"/>
      <c r="K251" s="310"/>
      <c r="L251" s="310"/>
      <c r="M251" s="310"/>
      <c r="N251" s="310"/>
      <c r="Q251" s="310"/>
      <c r="R251" s="288"/>
      <c r="S251" s="288"/>
      <c r="T251" s="288"/>
    </row>
    <row r="252" spans="1:20" ht="18" hidden="1" customHeight="1">
      <c r="A252" s="544"/>
      <c r="D252" s="310"/>
      <c r="E252" s="310"/>
      <c r="F252" s="310"/>
      <c r="G252" s="310"/>
      <c r="H252" s="310"/>
      <c r="I252" s="310"/>
      <c r="J252" s="310"/>
      <c r="K252" s="310"/>
      <c r="L252" s="310"/>
      <c r="M252" s="310"/>
      <c r="N252" s="310"/>
      <c r="Q252" s="310"/>
      <c r="R252" s="288"/>
      <c r="S252" s="288"/>
      <c r="T252" s="288"/>
    </row>
    <row r="253" spans="1:20" ht="18" hidden="1" customHeight="1">
      <c r="A253" s="544"/>
      <c r="D253" s="310"/>
      <c r="E253" s="310"/>
      <c r="F253" s="310"/>
      <c r="G253" s="310"/>
      <c r="H253" s="310"/>
      <c r="I253" s="310"/>
      <c r="J253" s="310"/>
      <c r="K253" s="310"/>
      <c r="L253" s="310"/>
      <c r="M253" s="310"/>
      <c r="N253" s="310"/>
      <c r="Q253" s="310"/>
      <c r="R253" s="288"/>
      <c r="S253" s="288"/>
      <c r="T253" s="288"/>
    </row>
    <row r="254" spans="1:20" ht="18" hidden="1" customHeight="1">
      <c r="A254" s="544"/>
      <c r="D254" s="310"/>
      <c r="E254" s="310"/>
      <c r="F254" s="310"/>
      <c r="G254" s="310"/>
      <c r="H254" s="310"/>
      <c r="I254" s="310"/>
      <c r="J254" s="310"/>
      <c r="K254" s="310"/>
      <c r="L254" s="310"/>
      <c r="M254" s="310"/>
      <c r="N254" s="310"/>
      <c r="Q254" s="310"/>
      <c r="R254" s="288"/>
      <c r="S254" s="288"/>
      <c r="T254" s="288"/>
    </row>
    <row r="255" spans="1:20" ht="18" hidden="1" customHeight="1">
      <c r="A255" s="544"/>
      <c r="D255" s="310"/>
      <c r="E255" s="310"/>
      <c r="F255" s="310"/>
      <c r="G255" s="310"/>
      <c r="H255" s="310"/>
      <c r="I255" s="310"/>
      <c r="J255" s="310"/>
      <c r="K255" s="310"/>
      <c r="L255" s="310"/>
      <c r="M255" s="310"/>
      <c r="N255" s="310"/>
      <c r="Q255" s="310"/>
      <c r="R255" s="288"/>
      <c r="S255" s="288"/>
      <c r="T255" s="288"/>
    </row>
    <row r="256" spans="1:20" ht="18" hidden="1" customHeight="1">
      <c r="A256" s="544"/>
      <c r="D256" s="310"/>
      <c r="E256" s="310"/>
      <c r="F256" s="310"/>
      <c r="G256" s="310"/>
      <c r="H256" s="310"/>
      <c r="I256" s="310"/>
      <c r="J256" s="310"/>
      <c r="K256" s="310"/>
      <c r="L256" s="310"/>
      <c r="M256" s="310"/>
      <c r="N256" s="310"/>
      <c r="Q256" s="310"/>
      <c r="R256" s="288"/>
      <c r="S256" s="288"/>
      <c r="T256" s="288"/>
    </row>
    <row r="257" spans="1:20" ht="18" hidden="1" customHeight="1">
      <c r="A257" s="544"/>
      <c r="D257" s="310"/>
      <c r="E257" s="310"/>
      <c r="F257" s="310"/>
      <c r="G257" s="310"/>
      <c r="H257" s="310"/>
      <c r="I257" s="310"/>
      <c r="J257" s="310"/>
      <c r="K257" s="310"/>
      <c r="L257" s="310"/>
      <c r="M257" s="310"/>
      <c r="N257" s="310"/>
      <c r="Q257" s="310"/>
      <c r="R257" s="288"/>
      <c r="S257" s="288"/>
      <c r="T257" s="288"/>
    </row>
    <row r="258" spans="1:20" ht="18" hidden="1" customHeight="1">
      <c r="A258" s="544"/>
      <c r="D258" s="310"/>
      <c r="E258" s="310"/>
      <c r="F258" s="310"/>
      <c r="G258" s="310"/>
      <c r="H258" s="310"/>
      <c r="I258" s="310"/>
      <c r="J258" s="310"/>
      <c r="K258" s="310"/>
      <c r="L258" s="310"/>
      <c r="M258" s="310"/>
      <c r="N258" s="310"/>
      <c r="Q258" s="310"/>
      <c r="R258" s="288"/>
      <c r="S258" s="288"/>
      <c r="T258" s="288"/>
    </row>
    <row r="259" spans="1:20" ht="18" hidden="1" customHeight="1">
      <c r="A259" s="544"/>
      <c r="D259" s="310"/>
      <c r="E259" s="310"/>
      <c r="F259" s="310"/>
      <c r="G259" s="310"/>
      <c r="H259" s="310"/>
      <c r="I259" s="310"/>
      <c r="J259" s="310"/>
      <c r="K259" s="310"/>
      <c r="L259" s="310"/>
      <c r="M259" s="310"/>
      <c r="N259" s="310"/>
      <c r="Q259" s="310"/>
      <c r="R259" s="288"/>
      <c r="S259" s="288"/>
      <c r="T259" s="288"/>
    </row>
    <row r="260" spans="1:20" ht="18" hidden="1" customHeight="1">
      <c r="A260" s="544"/>
      <c r="D260" s="310"/>
      <c r="E260" s="310"/>
      <c r="F260" s="310"/>
      <c r="G260" s="310"/>
      <c r="H260" s="310"/>
      <c r="I260" s="310"/>
      <c r="J260" s="310"/>
      <c r="K260" s="310"/>
      <c r="L260" s="310"/>
      <c r="M260" s="310"/>
      <c r="N260" s="310"/>
      <c r="Q260" s="310"/>
      <c r="R260" s="288"/>
      <c r="S260" s="288"/>
      <c r="T260" s="288"/>
    </row>
    <row r="261" spans="1:20" ht="18" hidden="1" customHeight="1">
      <c r="A261" s="544"/>
      <c r="D261" s="310"/>
      <c r="E261" s="310"/>
      <c r="F261" s="310"/>
      <c r="G261" s="310"/>
      <c r="H261" s="310"/>
      <c r="I261" s="310"/>
      <c r="J261" s="310"/>
      <c r="K261" s="310"/>
      <c r="L261" s="310"/>
      <c r="M261" s="310"/>
      <c r="N261" s="310"/>
      <c r="Q261" s="310"/>
      <c r="R261" s="288"/>
      <c r="S261" s="288"/>
      <c r="T261" s="288"/>
    </row>
    <row r="262" spans="1:20" ht="18" hidden="1" customHeight="1">
      <c r="A262" s="544"/>
      <c r="D262" s="310"/>
      <c r="E262" s="310"/>
      <c r="F262" s="310"/>
      <c r="G262" s="310"/>
      <c r="H262" s="310"/>
      <c r="I262" s="310"/>
      <c r="J262" s="310"/>
      <c r="K262" s="310"/>
      <c r="L262" s="310"/>
      <c r="M262" s="310"/>
      <c r="N262" s="310"/>
      <c r="Q262" s="310"/>
      <c r="R262" s="288"/>
      <c r="S262" s="288"/>
      <c r="T262" s="288"/>
    </row>
    <row r="263" spans="1:20" ht="18" hidden="1" customHeight="1">
      <c r="A263" s="544"/>
      <c r="D263" s="310"/>
      <c r="E263" s="310"/>
      <c r="F263" s="310"/>
      <c r="G263" s="310"/>
      <c r="H263" s="310"/>
      <c r="I263" s="310"/>
      <c r="J263" s="310"/>
      <c r="K263" s="310"/>
      <c r="L263" s="310"/>
      <c r="M263" s="310"/>
      <c r="N263" s="310"/>
      <c r="Q263" s="310"/>
      <c r="R263" s="288"/>
      <c r="S263" s="288"/>
      <c r="T263" s="288"/>
    </row>
    <row r="264" spans="1:20" ht="18" hidden="1" customHeight="1">
      <c r="A264" s="544"/>
      <c r="D264" s="310"/>
      <c r="E264" s="310"/>
      <c r="F264" s="310"/>
      <c r="G264" s="310"/>
      <c r="H264" s="310"/>
      <c r="I264" s="310"/>
      <c r="J264" s="310"/>
      <c r="K264" s="310"/>
      <c r="L264" s="310"/>
      <c r="M264" s="310"/>
      <c r="N264" s="310"/>
      <c r="Q264" s="310"/>
      <c r="R264" s="288"/>
      <c r="S264" s="288"/>
      <c r="T264" s="288"/>
    </row>
    <row r="265" spans="1:20" ht="18" hidden="1" customHeight="1">
      <c r="A265" s="544"/>
      <c r="D265" s="310"/>
      <c r="E265" s="310"/>
      <c r="F265" s="310"/>
      <c r="G265" s="310"/>
      <c r="H265" s="310"/>
      <c r="I265" s="310"/>
      <c r="J265" s="310"/>
      <c r="K265" s="310"/>
      <c r="L265" s="310"/>
      <c r="M265" s="310"/>
      <c r="N265" s="310"/>
      <c r="Q265" s="310"/>
      <c r="R265" s="288"/>
      <c r="S265" s="288"/>
      <c r="T265" s="288"/>
    </row>
    <row r="266" spans="1:20" ht="18" hidden="1" customHeight="1">
      <c r="A266" s="544"/>
      <c r="D266" s="310"/>
      <c r="E266" s="310"/>
      <c r="F266" s="310"/>
      <c r="G266" s="310"/>
      <c r="H266" s="310"/>
      <c r="I266" s="310"/>
      <c r="J266" s="310"/>
      <c r="K266" s="310"/>
      <c r="L266" s="310"/>
      <c r="M266" s="310"/>
      <c r="N266" s="310"/>
      <c r="Q266" s="310"/>
      <c r="R266" s="288"/>
      <c r="S266" s="288"/>
      <c r="T266" s="288"/>
    </row>
    <row r="267" spans="1:20" ht="18" hidden="1" customHeight="1">
      <c r="A267" s="544"/>
      <c r="D267" s="310"/>
      <c r="E267" s="310"/>
      <c r="F267" s="310"/>
      <c r="G267" s="310"/>
      <c r="H267" s="310"/>
      <c r="I267" s="310"/>
      <c r="J267" s="310"/>
      <c r="K267" s="310"/>
      <c r="L267" s="310"/>
      <c r="M267" s="310"/>
      <c r="N267" s="310"/>
      <c r="Q267" s="310"/>
      <c r="R267" s="288"/>
      <c r="S267" s="288"/>
      <c r="T267" s="288"/>
    </row>
    <row r="268" spans="1:20" ht="18" hidden="1" customHeight="1">
      <c r="A268" s="544"/>
      <c r="D268" s="310"/>
      <c r="E268" s="310"/>
      <c r="F268" s="310"/>
      <c r="G268" s="310"/>
      <c r="H268" s="310"/>
      <c r="I268" s="310"/>
      <c r="J268" s="310"/>
      <c r="K268" s="310"/>
      <c r="L268" s="310"/>
      <c r="M268" s="310"/>
      <c r="N268" s="310"/>
      <c r="Q268" s="310"/>
      <c r="R268" s="288"/>
      <c r="S268" s="288"/>
      <c r="T268" s="288"/>
    </row>
    <row r="269" spans="1:20" ht="18" hidden="1" customHeight="1">
      <c r="A269" s="544"/>
      <c r="D269" s="310"/>
      <c r="E269" s="310"/>
      <c r="F269" s="310"/>
      <c r="G269" s="310"/>
      <c r="H269" s="310"/>
      <c r="I269" s="310"/>
      <c r="J269" s="310"/>
      <c r="K269" s="310"/>
      <c r="L269" s="310"/>
      <c r="M269" s="310"/>
      <c r="N269" s="310"/>
      <c r="Q269" s="310"/>
      <c r="R269" s="288"/>
      <c r="S269" s="288"/>
      <c r="T269" s="288"/>
    </row>
    <row r="270" spans="1:20" ht="18" hidden="1" customHeight="1">
      <c r="A270" s="544"/>
      <c r="D270" s="310"/>
      <c r="E270" s="310"/>
      <c r="F270" s="310"/>
      <c r="G270" s="310"/>
      <c r="H270" s="310"/>
      <c r="I270" s="310"/>
      <c r="J270" s="310"/>
      <c r="K270" s="310"/>
      <c r="L270" s="310"/>
      <c r="M270" s="310"/>
      <c r="N270" s="310"/>
      <c r="Q270" s="310"/>
      <c r="R270" s="288"/>
      <c r="S270" s="288"/>
      <c r="T270" s="288"/>
    </row>
    <row r="271" spans="1:20" ht="18" hidden="1" customHeight="1">
      <c r="A271" s="544"/>
      <c r="D271" s="310"/>
      <c r="E271" s="310"/>
      <c r="F271" s="310"/>
      <c r="G271" s="310"/>
      <c r="H271" s="310"/>
      <c r="I271" s="310"/>
      <c r="J271" s="310"/>
      <c r="K271" s="310"/>
      <c r="L271" s="310"/>
      <c r="M271" s="310"/>
      <c r="N271" s="310"/>
      <c r="Q271" s="310"/>
      <c r="R271" s="288"/>
      <c r="S271" s="288"/>
      <c r="T271" s="288"/>
    </row>
    <row r="272" spans="1:20" ht="18" hidden="1" customHeight="1">
      <c r="A272" s="544"/>
      <c r="D272" s="310"/>
      <c r="E272" s="310"/>
      <c r="F272" s="310"/>
      <c r="G272" s="310"/>
      <c r="H272" s="310"/>
      <c r="I272" s="310"/>
      <c r="J272" s="310"/>
      <c r="K272" s="310"/>
      <c r="L272" s="310"/>
      <c r="M272" s="310"/>
      <c r="N272" s="310"/>
      <c r="Q272" s="310"/>
      <c r="R272" s="288"/>
      <c r="S272" s="288"/>
      <c r="T272" s="288"/>
    </row>
    <row r="273" spans="1:20" ht="18" hidden="1" customHeight="1">
      <c r="A273" s="544"/>
      <c r="D273" s="310"/>
      <c r="E273" s="310"/>
      <c r="F273" s="310"/>
      <c r="G273" s="310"/>
      <c r="H273" s="310"/>
      <c r="I273" s="310"/>
      <c r="J273" s="310"/>
      <c r="K273" s="310"/>
      <c r="L273" s="310"/>
      <c r="M273" s="310"/>
      <c r="N273" s="310"/>
      <c r="Q273" s="310"/>
      <c r="R273" s="288"/>
      <c r="S273" s="288"/>
      <c r="T273" s="288"/>
    </row>
    <row r="274" spans="1:20" ht="18" hidden="1" customHeight="1">
      <c r="A274" s="544"/>
      <c r="D274" s="310"/>
      <c r="E274" s="310"/>
      <c r="F274" s="310"/>
      <c r="G274" s="310"/>
      <c r="H274" s="310"/>
      <c r="I274" s="310"/>
      <c r="J274" s="310"/>
      <c r="K274" s="310"/>
      <c r="L274" s="310"/>
      <c r="M274" s="310"/>
      <c r="N274" s="310"/>
      <c r="Q274" s="310"/>
      <c r="R274" s="288"/>
      <c r="S274" s="288"/>
      <c r="T274" s="288"/>
    </row>
    <row r="275" spans="1:20" ht="18" hidden="1" customHeight="1">
      <c r="A275" s="544"/>
      <c r="D275" s="310"/>
      <c r="E275" s="310"/>
      <c r="F275" s="310"/>
      <c r="G275" s="310"/>
      <c r="H275" s="310"/>
      <c r="I275" s="310"/>
      <c r="J275" s="310"/>
      <c r="K275" s="310"/>
      <c r="L275" s="310"/>
      <c r="M275" s="310"/>
      <c r="N275" s="310"/>
      <c r="Q275" s="310"/>
      <c r="R275" s="288"/>
      <c r="S275" s="288"/>
      <c r="T275" s="288"/>
    </row>
    <row r="276" spans="1:20" ht="18" hidden="1" customHeight="1">
      <c r="A276" s="544"/>
      <c r="D276" s="310"/>
      <c r="E276" s="310"/>
      <c r="F276" s="310"/>
      <c r="G276" s="310"/>
      <c r="H276" s="310"/>
      <c r="I276" s="310"/>
      <c r="J276" s="310"/>
      <c r="K276" s="310"/>
      <c r="L276" s="310"/>
      <c r="M276" s="310"/>
      <c r="N276" s="310"/>
      <c r="Q276" s="310"/>
      <c r="R276" s="288"/>
      <c r="S276" s="288"/>
      <c r="T276" s="288"/>
    </row>
    <row r="277" spans="1:20" ht="18" hidden="1" customHeight="1">
      <c r="A277" s="544"/>
      <c r="D277" s="310"/>
      <c r="E277" s="310"/>
      <c r="F277" s="310"/>
      <c r="G277" s="310"/>
      <c r="H277" s="310"/>
      <c r="I277" s="310"/>
      <c r="J277" s="310"/>
      <c r="K277" s="310"/>
      <c r="L277" s="310"/>
      <c r="M277" s="310"/>
      <c r="N277" s="310"/>
      <c r="Q277" s="310"/>
      <c r="R277" s="288"/>
      <c r="S277" s="288"/>
      <c r="T277" s="288"/>
    </row>
    <row r="278" spans="1:20" ht="18" hidden="1" customHeight="1">
      <c r="A278" s="544"/>
      <c r="D278" s="310"/>
      <c r="E278" s="310"/>
      <c r="F278" s="310"/>
      <c r="G278" s="310"/>
      <c r="H278" s="310"/>
      <c r="I278" s="310"/>
      <c r="J278" s="310"/>
      <c r="K278" s="310"/>
      <c r="L278" s="310"/>
      <c r="M278" s="310"/>
      <c r="N278" s="310"/>
      <c r="Q278" s="310"/>
      <c r="R278" s="288"/>
      <c r="S278" s="288"/>
      <c r="T278" s="288"/>
    </row>
    <row r="279" spans="1:20" ht="18" hidden="1" customHeight="1">
      <c r="A279" s="544"/>
      <c r="D279" s="310"/>
      <c r="E279" s="310"/>
      <c r="F279" s="310"/>
      <c r="G279" s="310"/>
      <c r="H279" s="310"/>
      <c r="I279" s="310"/>
      <c r="J279" s="310"/>
      <c r="K279" s="310"/>
      <c r="L279" s="310"/>
      <c r="M279" s="310"/>
      <c r="N279" s="310"/>
      <c r="Q279" s="310"/>
      <c r="R279" s="288"/>
      <c r="S279" s="288"/>
      <c r="T279" s="288"/>
    </row>
    <row r="280" spans="1:20" ht="18" hidden="1" customHeight="1">
      <c r="A280" s="544"/>
      <c r="D280" s="310"/>
      <c r="E280" s="310"/>
      <c r="F280" s="310"/>
      <c r="G280" s="310"/>
      <c r="H280" s="310"/>
      <c r="I280" s="310"/>
      <c r="J280" s="310"/>
      <c r="K280" s="310"/>
      <c r="L280" s="310"/>
      <c r="M280" s="310"/>
      <c r="N280" s="310"/>
      <c r="Q280" s="310"/>
      <c r="R280" s="288"/>
      <c r="S280" s="288"/>
      <c r="T280" s="288"/>
    </row>
    <row r="281" spans="1:20" ht="18" hidden="1" customHeight="1">
      <c r="A281" s="544"/>
      <c r="D281" s="310"/>
      <c r="E281" s="310"/>
      <c r="F281" s="310"/>
      <c r="G281" s="310"/>
      <c r="H281" s="310"/>
      <c r="I281" s="310"/>
      <c r="J281" s="310"/>
      <c r="K281" s="310"/>
      <c r="L281" s="310"/>
      <c r="M281" s="310"/>
      <c r="N281" s="310"/>
      <c r="Q281" s="310"/>
      <c r="R281" s="288"/>
      <c r="S281" s="288"/>
      <c r="T281" s="288"/>
    </row>
    <row r="282" spans="1:20" ht="18" hidden="1" customHeight="1">
      <c r="A282" s="544"/>
      <c r="D282" s="310"/>
      <c r="E282" s="310"/>
      <c r="F282" s="310"/>
      <c r="G282" s="310"/>
      <c r="H282" s="310"/>
      <c r="I282" s="310"/>
      <c r="J282" s="310"/>
      <c r="K282" s="310"/>
      <c r="L282" s="310"/>
      <c r="M282" s="310"/>
      <c r="N282" s="310"/>
      <c r="Q282" s="310"/>
      <c r="R282" s="288"/>
      <c r="S282" s="288"/>
      <c r="T282" s="288"/>
    </row>
    <row r="283" spans="1:20" ht="18" hidden="1" customHeight="1">
      <c r="A283" s="544"/>
      <c r="D283" s="310"/>
      <c r="E283" s="310"/>
      <c r="F283" s="310"/>
      <c r="G283" s="310"/>
      <c r="H283" s="310"/>
      <c r="I283" s="310"/>
      <c r="J283" s="310"/>
      <c r="K283" s="310"/>
      <c r="L283" s="310"/>
      <c r="M283" s="310"/>
      <c r="N283" s="310"/>
      <c r="Q283" s="310"/>
      <c r="R283" s="288"/>
      <c r="S283" s="288"/>
      <c r="T283" s="288"/>
    </row>
    <row r="284" spans="1:20" ht="18" hidden="1" customHeight="1">
      <c r="A284" s="544"/>
      <c r="D284" s="310"/>
      <c r="E284" s="310"/>
      <c r="F284" s="310"/>
      <c r="G284" s="310"/>
      <c r="H284" s="310"/>
      <c r="I284" s="310"/>
      <c r="J284" s="310"/>
      <c r="K284" s="310"/>
      <c r="L284" s="310"/>
      <c r="M284" s="310"/>
      <c r="N284" s="310"/>
      <c r="Q284" s="310"/>
      <c r="R284" s="288"/>
      <c r="S284" s="288"/>
      <c r="T284" s="288"/>
    </row>
    <row r="285" spans="1:20" ht="18" hidden="1" customHeight="1">
      <c r="A285" s="544"/>
      <c r="D285" s="310"/>
      <c r="E285" s="310"/>
      <c r="F285" s="310"/>
      <c r="G285" s="310"/>
      <c r="H285" s="310"/>
      <c r="I285" s="310"/>
      <c r="J285" s="310"/>
      <c r="K285" s="310"/>
      <c r="L285" s="310"/>
      <c r="M285" s="310"/>
      <c r="N285" s="310"/>
      <c r="Q285" s="310"/>
      <c r="R285" s="288"/>
      <c r="S285" s="288"/>
      <c r="T285" s="288"/>
    </row>
    <row r="286" spans="1:20" ht="18" hidden="1" customHeight="1">
      <c r="A286" s="544"/>
      <c r="D286" s="310"/>
      <c r="E286" s="310"/>
      <c r="F286" s="310"/>
      <c r="G286" s="310"/>
      <c r="H286" s="310"/>
      <c r="I286" s="310"/>
      <c r="J286" s="310"/>
      <c r="K286" s="310"/>
      <c r="L286" s="310"/>
      <c r="M286" s="310"/>
      <c r="N286" s="310"/>
      <c r="Q286" s="310"/>
      <c r="R286" s="288"/>
      <c r="S286" s="288"/>
      <c r="T286" s="288"/>
    </row>
    <row r="287" spans="1:20" ht="18" hidden="1" customHeight="1">
      <c r="A287" s="544"/>
      <c r="D287" s="310"/>
      <c r="E287" s="310"/>
      <c r="F287" s="310"/>
      <c r="G287" s="310"/>
      <c r="H287" s="310"/>
      <c r="I287" s="310"/>
      <c r="J287" s="310"/>
      <c r="K287" s="310"/>
      <c r="L287" s="310"/>
      <c r="M287" s="310"/>
      <c r="N287" s="310"/>
      <c r="Q287" s="310"/>
      <c r="R287" s="288"/>
      <c r="S287" s="288"/>
      <c r="T287" s="288"/>
    </row>
    <row r="288" spans="1:20" ht="18" hidden="1" customHeight="1">
      <c r="A288" s="544"/>
      <c r="D288" s="310"/>
      <c r="E288" s="310"/>
      <c r="F288" s="310"/>
      <c r="G288" s="310"/>
      <c r="H288" s="310"/>
      <c r="I288" s="310"/>
      <c r="J288" s="310"/>
      <c r="K288" s="310"/>
      <c r="L288" s="310"/>
      <c r="M288" s="310"/>
      <c r="N288" s="310"/>
      <c r="Q288" s="310"/>
      <c r="R288" s="288"/>
      <c r="S288" s="288"/>
      <c r="T288" s="288"/>
    </row>
    <row r="289" spans="1:20" ht="18" hidden="1" customHeight="1">
      <c r="A289" s="544"/>
      <c r="D289" s="310"/>
      <c r="E289" s="310"/>
      <c r="F289" s="310"/>
      <c r="G289" s="310"/>
      <c r="H289" s="310"/>
      <c r="I289" s="310"/>
      <c r="J289" s="310"/>
      <c r="K289" s="310"/>
      <c r="L289" s="310"/>
      <c r="M289" s="310"/>
      <c r="N289" s="310"/>
      <c r="Q289" s="310"/>
      <c r="R289" s="288"/>
      <c r="S289" s="288"/>
      <c r="T289" s="288"/>
    </row>
    <row r="290" spans="1:20" ht="18" hidden="1" customHeight="1">
      <c r="A290" s="544"/>
      <c r="D290" s="310"/>
      <c r="E290" s="310"/>
      <c r="F290" s="310"/>
      <c r="G290" s="310"/>
      <c r="H290" s="310"/>
      <c r="I290" s="310"/>
      <c r="J290" s="310"/>
      <c r="K290" s="310"/>
      <c r="L290" s="310"/>
      <c r="M290" s="310"/>
      <c r="N290" s="310"/>
      <c r="Q290" s="310"/>
      <c r="R290" s="288"/>
      <c r="S290" s="288"/>
      <c r="T290" s="288"/>
    </row>
    <row r="291" spans="1:20" ht="18" hidden="1" customHeight="1">
      <c r="A291" s="544"/>
      <c r="D291" s="310"/>
      <c r="E291" s="310"/>
      <c r="F291" s="310"/>
      <c r="G291" s="310"/>
      <c r="H291" s="310"/>
      <c r="I291" s="310"/>
      <c r="J291" s="310"/>
      <c r="K291" s="310"/>
      <c r="L291" s="310"/>
      <c r="M291" s="310"/>
      <c r="N291" s="310"/>
      <c r="Q291" s="310"/>
      <c r="R291" s="288"/>
      <c r="S291" s="288"/>
      <c r="T291" s="288"/>
    </row>
    <row r="292" spans="1:20" ht="18" hidden="1" customHeight="1">
      <c r="A292" s="544"/>
      <c r="D292" s="310"/>
      <c r="E292" s="310"/>
      <c r="F292" s="310"/>
      <c r="G292" s="310"/>
      <c r="H292" s="310"/>
      <c r="I292" s="310"/>
      <c r="J292" s="310"/>
      <c r="K292" s="310"/>
      <c r="L292" s="310"/>
      <c r="M292" s="310"/>
      <c r="N292" s="310"/>
      <c r="Q292" s="310"/>
      <c r="R292" s="288"/>
      <c r="S292" s="288"/>
      <c r="T292" s="288"/>
    </row>
    <row r="293" spans="1:20" ht="18" hidden="1" customHeight="1">
      <c r="A293" s="544"/>
      <c r="D293" s="310"/>
      <c r="E293" s="310"/>
      <c r="F293" s="310"/>
      <c r="G293" s="310"/>
      <c r="H293" s="310"/>
      <c r="I293" s="310"/>
      <c r="J293" s="310"/>
      <c r="K293" s="310"/>
      <c r="L293" s="310"/>
      <c r="M293" s="310"/>
      <c r="N293" s="310"/>
      <c r="Q293" s="310"/>
      <c r="R293" s="288"/>
      <c r="S293" s="288"/>
      <c r="T293" s="288"/>
    </row>
    <row r="294" spans="1:20" ht="18" hidden="1" customHeight="1">
      <c r="A294" s="544"/>
      <c r="D294" s="310"/>
      <c r="E294" s="310"/>
      <c r="F294" s="310"/>
      <c r="G294" s="310"/>
      <c r="H294" s="310"/>
      <c r="I294" s="310"/>
      <c r="J294" s="310"/>
      <c r="K294" s="310"/>
      <c r="L294" s="310"/>
      <c r="M294" s="310"/>
      <c r="N294" s="310"/>
      <c r="Q294" s="310"/>
      <c r="R294" s="288"/>
      <c r="S294" s="288"/>
      <c r="T294" s="288"/>
    </row>
    <row r="295" spans="1:20" ht="18" hidden="1" customHeight="1">
      <c r="A295" s="544"/>
      <c r="D295" s="310"/>
      <c r="E295" s="310"/>
      <c r="F295" s="310"/>
      <c r="G295" s="310"/>
      <c r="H295" s="310"/>
      <c r="I295" s="310"/>
      <c r="J295" s="310"/>
      <c r="K295" s="310"/>
      <c r="L295" s="310"/>
      <c r="M295" s="310"/>
      <c r="N295" s="310"/>
      <c r="Q295" s="310"/>
      <c r="R295" s="288"/>
      <c r="S295" s="288"/>
      <c r="T295" s="288"/>
    </row>
    <row r="296" spans="1:20" ht="18" hidden="1" customHeight="1">
      <c r="A296" s="544"/>
      <c r="D296" s="310"/>
      <c r="E296" s="310"/>
      <c r="F296" s="310"/>
      <c r="G296" s="310"/>
      <c r="H296" s="310"/>
      <c r="I296" s="310"/>
      <c r="J296" s="310"/>
      <c r="K296" s="310"/>
      <c r="L296" s="310"/>
      <c r="M296" s="310"/>
      <c r="N296" s="310"/>
      <c r="Q296" s="310"/>
      <c r="R296" s="288"/>
      <c r="S296" s="288"/>
      <c r="T296" s="288"/>
    </row>
    <row r="297" spans="1:20" ht="18" hidden="1" customHeight="1">
      <c r="A297" s="544"/>
      <c r="D297" s="310"/>
      <c r="E297" s="310"/>
      <c r="F297" s="310"/>
      <c r="G297" s="310"/>
      <c r="H297" s="310"/>
      <c r="I297" s="310"/>
      <c r="J297" s="310"/>
      <c r="K297" s="310"/>
      <c r="L297" s="310"/>
      <c r="M297" s="310"/>
      <c r="N297" s="310"/>
      <c r="Q297" s="310"/>
      <c r="R297" s="288"/>
      <c r="S297" s="288"/>
      <c r="T297" s="288"/>
    </row>
    <row r="298" spans="1:20" ht="18" hidden="1" customHeight="1">
      <c r="A298" s="544"/>
      <c r="D298" s="310"/>
      <c r="E298" s="310"/>
      <c r="F298" s="310"/>
      <c r="G298" s="310"/>
      <c r="H298" s="310"/>
      <c r="I298" s="310"/>
      <c r="J298" s="310"/>
      <c r="K298" s="310"/>
      <c r="L298" s="310"/>
      <c r="M298" s="310"/>
      <c r="N298" s="310"/>
      <c r="Q298" s="310"/>
      <c r="R298" s="288"/>
      <c r="S298" s="288"/>
      <c r="T298" s="288"/>
    </row>
    <row r="299" spans="1:20" ht="18" hidden="1" customHeight="1">
      <c r="A299" s="544"/>
      <c r="D299" s="310"/>
      <c r="E299" s="310"/>
      <c r="F299" s="310"/>
      <c r="G299" s="310"/>
      <c r="H299" s="310"/>
      <c r="I299" s="310"/>
      <c r="J299" s="310"/>
      <c r="K299" s="310"/>
      <c r="L299" s="310"/>
      <c r="M299" s="310"/>
      <c r="N299" s="310"/>
      <c r="Q299" s="310"/>
      <c r="R299" s="288"/>
      <c r="S299" s="288"/>
      <c r="T299" s="288"/>
    </row>
    <row r="300" spans="1:20" ht="18" hidden="1" customHeight="1">
      <c r="A300" s="544"/>
      <c r="D300" s="310"/>
      <c r="E300" s="310"/>
      <c r="F300" s="310"/>
      <c r="G300" s="310"/>
      <c r="H300" s="310"/>
      <c r="I300" s="310"/>
      <c r="J300" s="310"/>
      <c r="K300" s="310"/>
      <c r="L300" s="310"/>
      <c r="M300" s="310"/>
      <c r="N300" s="310"/>
      <c r="Q300" s="310"/>
      <c r="R300" s="288"/>
      <c r="S300" s="288"/>
      <c r="T300" s="288"/>
    </row>
    <row r="301" spans="1:20" ht="18" hidden="1" customHeight="1">
      <c r="A301" s="544"/>
      <c r="D301" s="310"/>
      <c r="E301" s="310"/>
      <c r="F301" s="310"/>
      <c r="G301" s="310"/>
      <c r="H301" s="310"/>
      <c r="I301" s="310"/>
      <c r="J301" s="310"/>
      <c r="K301" s="310"/>
      <c r="L301" s="310"/>
      <c r="M301" s="310"/>
      <c r="N301" s="310"/>
      <c r="Q301" s="310"/>
      <c r="R301" s="288"/>
      <c r="S301" s="288"/>
      <c r="T301" s="288"/>
    </row>
    <row r="302" spans="1:20" ht="18" hidden="1" customHeight="1">
      <c r="A302" s="544"/>
      <c r="D302" s="310"/>
      <c r="E302" s="310"/>
      <c r="F302" s="310"/>
      <c r="G302" s="310"/>
      <c r="H302" s="310"/>
      <c r="I302" s="310"/>
      <c r="J302" s="310"/>
      <c r="K302" s="310"/>
      <c r="L302" s="310"/>
      <c r="M302" s="310"/>
      <c r="N302" s="310"/>
      <c r="Q302" s="310"/>
      <c r="R302" s="288"/>
      <c r="S302" s="288"/>
      <c r="T302" s="288"/>
    </row>
    <row r="303" spans="1:20" ht="18" hidden="1" customHeight="1">
      <c r="A303" s="544"/>
      <c r="D303" s="310"/>
      <c r="E303" s="310"/>
      <c r="F303" s="310"/>
      <c r="G303" s="310"/>
      <c r="H303" s="310"/>
      <c r="I303" s="310"/>
      <c r="J303" s="310"/>
      <c r="K303" s="310"/>
      <c r="L303" s="310"/>
      <c r="M303" s="310"/>
      <c r="N303" s="310"/>
      <c r="Q303" s="310"/>
      <c r="R303" s="288"/>
      <c r="S303" s="288"/>
      <c r="T303" s="288"/>
    </row>
    <row r="304" spans="1:20" ht="18" hidden="1" customHeight="1">
      <c r="A304" s="544"/>
      <c r="D304" s="310"/>
      <c r="E304" s="310"/>
      <c r="F304" s="310"/>
      <c r="G304" s="310"/>
      <c r="H304" s="310"/>
      <c r="I304" s="310"/>
      <c r="J304" s="310"/>
      <c r="K304" s="310"/>
      <c r="L304" s="310"/>
      <c r="M304" s="310"/>
      <c r="N304" s="310"/>
      <c r="Q304" s="310"/>
      <c r="R304" s="288"/>
      <c r="S304" s="288"/>
      <c r="T304" s="288"/>
    </row>
    <row r="305" spans="1:20" ht="18" hidden="1" customHeight="1">
      <c r="A305" s="544"/>
      <c r="D305" s="310"/>
      <c r="E305" s="310"/>
      <c r="F305" s="310"/>
      <c r="G305" s="310"/>
      <c r="H305" s="310"/>
      <c r="I305" s="310"/>
      <c r="J305" s="310"/>
      <c r="K305" s="310"/>
      <c r="L305" s="310"/>
      <c r="M305" s="310"/>
      <c r="N305" s="310"/>
      <c r="Q305" s="310"/>
      <c r="R305" s="288"/>
      <c r="S305" s="288"/>
      <c r="T305" s="288"/>
    </row>
    <row r="306" spans="1:20" ht="18" hidden="1" customHeight="1">
      <c r="A306" s="544"/>
      <c r="D306" s="310"/>
      <c r="E306" s="310"/>
      <c r="F306" s="310"/>
      <c r="G306" s="310"/>
      <c r="H306" s="310"/>
      <c r="I306" s="310"/>
      <c r="J306" s="310"/>
      <c r="K306" s="310"/>
      <c r="L306" s="310"/>
      <c r="M306" s="310"/>
      <c r="N306" s="310"/>
      <c r="Q306" s="310"/>
      <c r="R306" s="288"/>
      <c r="S306" s="288"/>
      <c r="T306" s="288"/>
    </row>
    <row r="307" spans="1:20" ht="18" hidden="1" customHeight="1">
      <c r="A307" s="544"/>
      <c r="D307" s="310"/>
      <c r="E307" s="310"/>
      <c r="F307" s="310"/>
      <c r="G307" s="310"/>
      <c r="H307" s="310"/>
      <c r="I307" s="310"/>
      <c r="J307" s="310"/>
      <c r="K307" s="310"/>
      <c r="L307" s="310"/>
      <c r="M307" s="310"/>
      <c r="N307" s="310"/>
      <c r="Q307" s="310"/>
      <c r="R307" s="288"/>
      <c r="S307" s="288"/>
      <c r="T307" s="288"/>
    </row>
    <row r="308" spans="1:20" ht="18" hidden="1" customHeight="1">
      <c r="A308" s="544"/>
      <c r="D308" s="310"/>
      <c r="E308" s="310"/>
      <c r="F308" s="310"/>
      <c r="G308" s="310"/>
      <c r="H308" s="310"/>
      <c r="I308" s="310"/>
      <c r="J308" s="310"/>
      <c r="K308" s="310"/>
      <c r="L308" s="310"/>
      <c r="M308" s="310"/>
      <c r="N308" s="310"/>
      <c r="Q308" s="310"/>
      <c r="R308" s="288"/>
      <c r="S308" s="288"/>
      <c r="T308" s="288"/>
    </row>
    <row r="309" spans="1:20" ht="18" hidden="1" customHeight="1">
      <c r="A309" s="544"/>
      <c r="D309" s="310"/>
      <c r="E309" s="310"/>
      <c r="F309" s="310"/>
      <c r="G309" s="310"/>
      <c r="H309" s="310"/>
      <c r="I309" s="310"/>
      <c r="J309" s="310"/>
      <c r="K309" s="310"/>
      <c r="L309" s="310"/>
      <c r="M309" s="310"/>
      <c r="N309" s="310"/>
      <c r="Q309" s="310"/>
      <c r="R309" s="288"/>
      <c r="S309" s="288"/>
      <c r="T309" s="288"/>
    </row>
    <row r="310" spans="1:20" ht="18" hidden="1" customHeight="1">
      <c r="A310" s="544"/>
      <c r="D310" s="310"/>
      <c r="E310" s="310"/>
      <c r="F310" s="310"/>
      <c r="G310" s="310"/>
      <c r="H310" s="310"/>
      <c r="I310" s="310"/>
      <c r="J310" s="310"/>
      <c r="K310" s="310"/>
      <c r="L310" s="310"/>
      <c r="M310" s="310"/>
      <c r="N310" s="310"/>
      <c r="Q310" s="310"/>
      <c r="R310" s="288"/>
      <c r="S310" s="288"/>
      <c r="T310" s="288"/>
    </row>
    <row r="311" spans="1:20" ht="18" hidden="1" customHeight="1">
      <c r="A311" s="544"/>
      <c r="D311" s="310"/>
      <c r="E311" s="310"/>
      <c r="F311" s="310"/>
      <c r="G311" s="310"/>
      <c r="H311" s="310"/>
      <c r="I311" s="310"/>
      <c r="J311" s="310"/>
      <c r="K311" s="310"/>
      <c r="L311" s="310"/>
      <c r="M311" s="310"/>
      <c r="N311" s="310"/>
      <c r="Q311" s="310"/>
      <c r="R311" s="288"/>
      <c r="S311" s="288"/>
      <c r="T311" s="288"/>
    </row>
    <row r="312" spans="1:20" ht="18" hidden="1" customHeight="1">
      <c r="A312" s="544"/>
      <c r="D312" s="310"/>
      <c r="E312" s="310"/>
      <c r="F312" s="310"/>
      <c r="G312" s="310"/>
      <c r="H312" s="310"/>
      <c r="I312" s="310"/>
      <c r="J312" s="310"/>
      <c r="K312" s="310"/>
      <c r="L312" s="310"/>
      <c r="M312" s="310"/>
      <c r="N312" s="310"/>
      <c r="Q312" s="310"/>
      <c r="R312" s="288"/>
      <c r="S312" s="288"/>
      <c r="T312" s="288"/>
    </row>
    <row r="313" spans="1:20" ht="18" hidden="1" customHeight="1">
      <c r="A313" s="544"/>
      <c r="D313" s="310"/>
      <c r="E313" s="310"/>
      <c r="F313" s="310"/>
      <c r="G313" s="310"/>
      <c r="H313" s="310"/>
      <c r="I313" s="310"/>
      <c r="J313" s="310"/>
      <c r="K313" s="310"/>
      <c r="L313" s="310"/>
      <c r="M313" s="310"/>
      <c r="N313" s="310"/>
      <c r="Q313" s="310"/>
      <c r="R313" s="288"/>
      <c r="S313" s="288"/>
      <c r="T313" s="288"/>
    </row>
    <row r="314" spans="1:20" ht="18" hidden="1" customHeight="1">
      <c r="A314" s="544"/>
      <c r="D314" s="310"/>
      <c r="E314" s="310"/>
      <c r="F314" s="310"/>
      <c r="G314" s="310"/>
      <c r="H314" s="310"/>
      <c r="I314" s="310"/>
      <c r="J314" s="310"/>
      <c r="K314" s="310"/>
      <c r="L314" s="310"/>
      <c r="M314" s="310"/>
      <c r="N314" s="310"/>
      <c r="Q314" s="310"/>
      <c r="R314" s="288"/>
      <c r="S314" s="288"/>
      <c r="T314" s="288"/>
    </row>
    <row r="315" spans="1:20" ht="18" hidden="1" customHeight="1">
      <c r="A315" s="544"/>
      <c r="D315" s="310"/>
      <c r="E315" s="310"/>
      <c r="F315" s="310"/>
      <c r="G315" s="310"/>
      <c r="H315" s="310"/>
      <c r="I315" s="310"/>
      <c r="J315" s="310"/>
      <c r="K315" s="310"/>
      <c r="L315" s="310"/>
      <c r="M315" s="310"/>
      <c r="N315" s="310"/>
      <c r="Q315" s="310"/>
      <c r="R315" s="288"/>
      <c r="S315" s="288"/>
      <c r="T315" s="288"/>
    </row>
    <row r="316" spans="1:20" ht="18" hidden="1" customHeight="1">
      <c r="A316" s="544"/>
      <c r="D316" s="310"/>
      <c r="E316" s="310"/>
      <c r="F316" s="310"/>
      <c r="G316" s="310"/>
      <c r="H316" s="310"/>
      <c r="I316" s="310"/>
      <c r="J316" s="310"/>
      <c r="K316" s="310"/>
      <c r="L316" s="310"/>
      <c r="M316" s="310"/>
      <c r="N316" s="310"/>
      <c r="Q316" s="310"/>
      <c r="R316" s="288"/>
      <c r="S316" s="288"/>
      <c r="T316" s="288"/>
    </row>
    <row r="317" spans="1:20" ht="18" hidden="1" customHeight="1">
      <c r="A317" s="544"/>
      <c r="D317" s="310"/>
      <c r="E317" s="310"/>
      <c r="F317" s="310"/>
      <c r="G317" s="310"/>
      <c r="H317" s="310"/>
      <c r="I317" s="310"/>
      <c r="J317" s="310"/>
      <c r="K317" s="310"/>
      <c r="L317" s="310"/>
      <c r="M317" s="310"/>
      <c r="N317" s="310"/>
      <c r="Q317" s="310"/>
      <c r="R317" s="288"/>
      <c r="S317" s="288"/>
      <c r="T317" s="288"/>
    </row>
    <row r="318" spans="1:20" ht="18" hidden="1" customHeight="1">
      <c r="A318" s="544"/>
      <c r="D318" s="310"/>
      <c r="E318" s="310"/>
      <c r="F318" s="310"/>
      <c r="G318" s="310"/>
      <c r="H318" s="310"/>
      <c r="I318" s="310"/>
      <c r="J318" s="310"/>
      <c r="K318" s="310"/>
      <c r="L318" s="310"/>
      <c r="M318" s="310"/>
      <c r="N318" s="310"/>
      <c r="Q318" s="310"/>
      <c r="R318" s="288"/>
      <c r="S318" s="288"/>
      <c r="T318" s="288"/>
    </row>
    <row r="319" spans="1:20" ht="18" hidden="1" customHeight="1">
      <c r="A319" s="544"/>
      <c r="D319" s="310"/>
      <c r="E319" s="310"/>
      <c r="F319" s="310"/>
      <c r="G319" s="310"/>
      <c r="H319" s="310"/>
      <c r="I319" s="310"/>
      <c r="J319" s="310"/>
      <c r="K319" s="310"/>
      <c r="L319" s="310"/>
      <c r="M319" s="310"/>
      <c r="N319" s="310"/>
      <c r="Q319" s="310"/>
      <c r="R319" s="288"/>
      <c r="S319" s="288"/>
      <c r="T319" s="288"/>
    </row>
    <row r="320" spans="1:20" ht="18" hidden="1" customHeight="1">
      <c r="A320" s="544"/>
      <c r="D320" s="310"/>
      <c r="E320" s="310"/>
      <c r="F320" s="310"/>
      <c r="G320" s="310"/>
      <c r="H320" s="310"/>
      <c r="I320" s="310"/>
      <c r="J320" s="310"/>
      <c r="K320" s="310"/>
      <c r="L320" s="310"/>
      <c r="M320" s="310"/>
      <c r="N320" s="310"/>
      <c r="Q320" s="310"/>
      <c r="R320" s="288"/>
      <c r="S320" s="288"/>
      <c r="T320" s="288"/>
    </row>
    <row r="321" spans="1:20" ht="18" hidden="1" customHeight="1">
      <c r="A321" s="544"/>
      <c r="D321" s="310"/>
      <c r="E321" s="310"/>
      <c r="F321" s="310"/>
      <c r="G321" s="310"/>
      <c r="H321" s="310"/>
      <c r="I321" s="310"/>
      <c r="J321" s="310"/>
      <c r="K321" s="310"/>
      <c r="L321" s="310"/>
      <c r="M321" s="310"/>
      <c r="N321" s="310"/>
      <c r="Q321" s="310"/>
      <c r="R321" s="288"/>
      <c r="S321" s="288"/>
      <c r="T321" s="288"/>
    </row>
    <row r="322" spans="1:20" ht="18" hidden="1" customHeight="1">
      <c r="A322" s="544"/>
      <c r="D322" s="310"/>
      <c r="E322" s="310"/>
      <c r="F322" s="310"/>
      <c r="G322" s="310"/>
      <c r="H322" s="310"/>
      <c r="I322" s="310"/>
      <c r="J322" s="310"/>
      <c r="K322" s="310"/>
      <c r="L322" s="310"/>
      <c r="M322" s="310"/>
      <c r="N322" s="310"/>
      <c r="Q322" s="310"/>
      <c r="R322" s="288"/>
      <c r="S322" s="288"/>
      <c r="T322" s="288"/>
    </row>
    <row r="323" spans="1:20" ht="18" hidden="1" customHeight="1">
      <c r="A323" s="544"/>
      <c r="D323" s="310"/>
      <c r="E323" s="310"/>
      <c r="F323" s="310"/>
      <c r="G323" s="310"/>
      <c r="H323" s="310"/>
      <c r="I323" s="310"/>
      <c r="J323" s="310"/>
      <c r="K323" s="310"/>
      <c r="L323" s="310"/>
      <c r="M323" s="310"/>
      <c r="N323" s="310"/>
      <c r="Q323" s="310"/>
      <c r="R323" s="288"/>
      <c r="S323" s="288"/>
      <c r="T323" s="288"/>
    </row>
    <row r="324" spans="1:20" ht="18" hidden="1" customHeight="1">
      <c r="A324" s="544"/>
      <c r="D324" s="310"/>
      <c r="E324" s="310"/>
      <c r="F324" s="310"/>
      <c r="G324" s="310"/>
      <c r="H324" s="310"/>
      <c r="I324" s="310"/>
      <c r="J324" s="310"/>
      <c r="K324" s="310"/>
      <c r="L324" s="310"/>
      <c r="M324" s="310"/>
      <c r="N324" s="310"/>
      <c r="Q324" s="310"/>
      <c r="R324" s="288"/>
      <c r="S324" s="288"/>
      <c r="T324" s="288"/>
    </row>
    <row r="325" spans="1:20" ht="18" hidden="1" customHeight="1">
      <c r="A325" s="544"/>
      <c r="D325" s="310"/>
      <c r="E325" s="310"/>
      <c r="F325" s="310"/>
      <c r="G325" s="310"/>
      <c r="H325" s="310"/>
      <c r="I325" s="310"/>
      <c r="J325" s="310"/>
      <c r="K325" s="310"/>
      <c r="L325" s="310"/>
      <c r="M325" s="310"/>
      <c r="N325" s="310"/>
      <c r="Q325" s="310"/>
      <c r="R325" s="288"/>
      <c r="S325" s="288"/>
      <c r="T325" s="288"/>
    </row>
    <row r="326" spans="1:20" ht="18" hidden="1" customHeight="1">
      <c r="A326" s="544"/>
      <c r="D326" s="310"/>
      <c r="E326" s="310"/>
      <c r="F326" s="310"/>
      <c r="G326" s="310"/>
      <c r="H326" s="310"/>
      <c r="I326" s="310"/>
      <c r="J326" s="310"/>
      <c r="K326" s="310"/>
      <c r="L326" s="310"/>
      <c r="M326" s="310"/>
      <c r="N326" s="310"/>
      <c r="Q326" s="310"/>
      <c r="R326" s="288"/>
      <c r="S326" s="288"/>
      <c r="T326" s="288"/>
    </row>
    <row r="327" spans="1:20" ht="18" hidden="1" customHeight="1">
      <c r="A327" s="544"/>
      <c r="D327" s="310"/>
      <c r="E327" s="310"/>
      <c r="F327" s="310"/>
      <c r="G327" s="310"/>
      <c r="H327" s="310"/>
      <c r="I327" s="310"/>
      <c r="J327" s="310"/>
      <c r="K327" s="310"/>
      <c r="L327" s="310"/>
      <c r="M327" s="310"/>
      <c r="N327" s="310"/>
      <c r="Q327" s="310"/>
      <c r="R327" s="288"/>
      <c r="S327" s="288"/>
      <c r="T327" s="288"/>
    </row>
    <row r="328" spans="1:20" ht="18" hidden="1" customHeight="1">
      <c r="A328" s="544"/>
      <c r="D328" s="310"/>
      <c r="E328" s="310"/>
      <c r="F328" s="310"/>
      <c r="G328" s="310"/>
      <c r="H328" s="310"/>
      <c r="I328" s="310"/>
      <c r="J328" s="310"/>
      <c r="K328" s="310"/>
      <c r="L328" s="310"/>
      <c r="M328" s="310"/>
      <c r="N328" s="310"/>
      <c r="Q328" s="310"/>
      <c r="R328" s="288"/>
      <c r="S328" s="288"/>
      <c r="T328" s="288"/>
    </row>
    <row r="329" spans="1:20" ht="18" hidden="1" customHeight="1">
      <c r="A329" s="544"/>
      <c r="D329" s="310"/>
      <c r="E329" s="310"/>
      <c r="F329" s="310"/>
      <c r="G329" s="310"/>
      <c r="H329" s="310"/>
      <c r="I329" s="310"/>
      <c r="J329" s="310"/>
      <c r="K329" s="310"/>
      <c r="L329" s="310"/>
      <c r="M329" s="310"/>
      <c r="N329" s="310"/>
      <c r="Q329" s="310"/>
      <c r="R329" s="288"/>
      <c r="S329" s="288"/>
      <c r="T329" s="288"/>
    </row>
    <row r="330" spans="1:20" ht="18" hidden="1" customHeight="1">
      <c r="A330" s="544"/>
      <c r="D330" s="310"/>
      <c r="E330" s="310"/>
      <c r="F330" s="310"/>
      <c r="G330" s="310"/>
      <c r="H330" s="310"/>
      <c r="I330" s="310"/>
      <c r="J330" s="310"/>
      <c r="K330" s="310"/>
      <c r="L330" s="310"/>
      <c r="M330" s="310"/>
      <c r="N330" s="310"/>
      <c r="Q330" s="310"/>
      <c r="R330" s="288"/>
      <c r="S330" s="288"/>
      <c r="T330" s="288"/>
    </row>
    <row r="331" spans="1:20" ht="18" hidden="1" customHeight="1">
      <c r="A331" s="544"/>
      <c r="D331" s="310"/>
      <c r="E331" s="310"/>
      <c r="F331" s="310"/>
      <c r="G331" s="310"/>
      <c r="H331" s="310"/>
      <c r="I331" s="310"/>
      <c r="J331" s="310"/>
      <c r="K331" s="310"/>
      <c r="L331" s="310"/>
      <c r="M331" s="310"/>
      <c r="N331" s="310"/>
      <c r="Q331" s="310"/>
      <c r="R331" s="288"/>
      <c r="S331" s="288"/>
      <c r="T331" s="288"/>
    </row>
    <row r="332" spans="1:20" ht="18" hidden="1" customHeight="1">
      <c r="A332" s="544"/>
      <c r="D332" s="310"/>
      <c r="E332" s="310"/>
      <c r="F332" s="310"/>
      <c r="G332" s="310"/>
      <c r="H332" s="310"/>
      <c r="I332" s="310"/>
      <c r="J332" s="310"/>
      <c r="K332" s="310"/>
      <c r="L332" s="310"/>
      <c r="M332" s="310"/>
      <c r="N332" s="310"/>
      <c r="Q332" s="310"/>
      <c r="R332" s="288"/>
      <c r="S332" s="288"/>
      <c r="T332" s="288"/>
    </row>
    <row r="333" spans="1:20" ht="18" hidden="1" customHeight="1">
      <c r="A333" s="544"/>
      <c r="D333" s="310"/>
      <c r="E333" s="310"/>
      <c r="F333" s="310"/>
      <c r="G333" s="310"/>
      <c r="H333" s="310"/>
      <c r="I333" s="310"/>
      <c r="J333" s="310"/>
      <c r="K333" s="310"/>
      <c r="L333" s="310"/>
      <c r="M333" s="310"/>
      <c r="N333" s="310"/>
      <c r="Q333" s="310"/>
      <c r="R333" s="288"/>
      <c r="S333" s="288"/>
      <c r="T333" s="288"/>
    </row>
    <row r="334" spans="1:20" ht="18" hidden="1" customHeight="1">
      <c r="A334" s="544"/>
      <c r="D334" s="310"/>
      <c r="E334" s="310"/>
      <c r="F334" s="310"/>
      <c r="G334" s="310"/>
      <c r="H334" s="310"/>
      <c r="I334" s="310"/>
      <c r="J334" s="310"/>
      <c r="K334" s="310"/>
      <c r="L334" s="310"/>
      <c r="M334" s="310"/>
      <c r="N334" s="310"/>
      <c r="Q334" s="310"/>
      <c r="R334" s="288"/>
      <c r="S334" s="288"/>
      <c r="T334" s="288"/>
    </row>
    <row r="335" spans="1:20" ht="18" hidden="1" customHeight="1">
      <c r="A335" s="544"/>
      <c r="D335" s="310"/>
      <c r="E335" s="310"/>
      <c r="F335" s="310"/>
      <c r="G335" s="310"/>
      <c r="H335" s="310"/>
      <c r="I335" s="310"/>
      <c r="J335" s="310"/>
      <c r="K335" s="310"/>
      <c r="L335" s="310"/>
      <c r="M335" s="310"/>
      <c r="N335" s="310"/>
      <c r="Q335" s="310"/>
      <c r="R335" s="288"/>
      <c r="S335" s="288"/>
      <c r="T335" s="288"/>
    </row>
    <row r="336" spans="1:20" ht="18" hidden="1" customHeight="1">
      <c r="A336" s="544"/>
      <c r="D336" s="310"/>
      <c r="E336" s="310"/>
      <c r="F336" s="310"/>
      <c r="G336" s="310"/>
      <c r="H336" s="310"/>
      <c r="I336" s="310"/>
      <c r="J336" s="310"/>
      <c r="K336" s="310"/>
      <c r="L336" s="310"/>
      <c r="M336" s="310"/>
      <c r="N336" s="310"/>
      <c r="Q336" s="310"/>
      <c r="R336" s="288"/>
      <c r="S336" s="288"/>
      <c r="T336" s="288"/>
    </row>
    <row r="337" spans="1:20" ht="18" hidden="1" customHeight="1">
      <c r="A337" s="544"/>
      <c r="D337" s="310"/>
      <c r="E337" s="310"/>
      <c r="F337" s="310"/>
      <c r="G337" s="310"/>
      <c r="H337" s="310"/>
      <c r="I337" s="310"/>
      <c r="J337" s="310"/>
      <c r="K337" s="310"/>
      <c r="L337" s="310"/>
      <c r="M337" s="310"/>
      <c r="N337" s="310"/>
      <c r="Q337" s="310"/>
      <c r="R337" s="288"/>
      <c r="S337" s="288"/>
      <c r="T337" s="288"/>
    </row>
    <row r="338" spans="1:20" ht="18" hidden="1" customHeight="1">
      <c r="A338" s="544"/>
      <c r="D338" s="310"/>
      <c r="E338" s="310"/>
      <c r="F338" s="310"/>
      <c r="G338" s="310"/>
      <c r="H338" s="310"/>
      <c r="I338" s="310"/>
      <c r="J338" s="310"/>
      <c r="K338" s="310"/>
      <c r="L338" s="310"/>
      <c r="M338" s="310"/>
      <c r="N338" s="310"/>
      <c r="Q338" s="310"/>
      <c r="R338" s="288"/>
      <c r="S338" s="288"/>
      <c r="T338" s="288"/>
    </row>
    <row r="339" spans="1:20" ht="18" hidden="1" customHeight="1">
      <c r="A339" s="544"/>
      <c r="D339" s="310"/>
      <c r="E339" s="310"/>
      <c r="F339" s="310"/>
      <c r="G339" s="310"/>
      <c r="H339" s="310"/>
      <c r="I339" s="310"/>
      <c r="J339" s="310"/>
      <c r="K339" s="310"/>
      <c r="L339" s="310"/>
      <c r="M339" s="310"/>
      <c r="N339" s="310"/>
      <c r="Q339" s="310"/>
      <c r="R339" s="288"/>
      <c r="S339" s="288"/>
      <c r="T339" s="288"/>
    </row>
    <row r="340" spans="1:20" ht="18" hidden="1" customHeight="1">
      <c r="A340" s="544"/>
      <c r="D340" s="310"/>
      <c r="E340" s="310"/>
      <c r="F340" s="310"/>
      <c r="G340" s="310"/>
      <c r="H340" s="310"/>
      <c r="I340" s="310"/>
      <c r="J340" s="310"/>
      <c r="K340" s="310"/>
      <c r="L340" s="310"/>
      <c r="M340" s="310"/>
      <c r="N340" s="310"/>
      <c r="Q340" s="310"/>
      <c r="R340" s="288"/>
      <c r="S340" s="288"/>
      <c r="T340" s="288"/>
    </row>
    <row r="341" spans="1:20" ht="18" hidden="1" customHeight="1">
      <c r="A341" s="544"/>
      <c r="D341" s="310"/>
      <c r="E341" s="310"/>
      <c r="F341" s="310"/>
      <c r="G341" s="310"/>
      <c r="H341" s="310"/>
      <c r="I341" s="310"/>
      <c r="J341" s="310"/>
      <c r="K341" s="310"/>
      <c r="L341" s="310"/>
      <c r="M341" s="310"/>
      <c r="N341" s="310"/>
      <c r="Q341" s="310"/>
      <c r="R341" s="288"/>
      <c r="S341" s="288"/>
      <c r="T341" s="288"/>
    </row>
    <row r="342" spans="1:20" ht="18" hidden="1" customHeight="1">
      <c r="A342" s="544"/>
      <c r="D342" s="310"/>
      <c r="E342" s="310"/>
      <c r="F342" s="310"/>
      <c r="G342" s="310"/>
      <c r="H342" s="310"/>
      <c r="I342" s="310"/>
      <c r="J342" s="310"/>
      <c r="K342" s="310"/>
      <c r="L342" s="310"/>
      <c r="M342" s="310"/>
      <c r="N342" s="310"/>
      <c r="Q342" s="310"/>
      <c r="R342" s="288"/>
      <c r="S342" s="288"/>
      <c r="T342" s="288"/>
    </row>
    <row r="343" spans="1:20" ht="18" hidden="1" customHeight="1">
      <c r="A343" s="544"/>
      <c r="D343" s="310"/>
      <c r="E343" s="310"/>
      <c r="F343" s="310"/>
      <c r="G343" s="310"/>
      <c r="H343" s="310"/>
      <c r="I343" s="310"/>
      <c r="J343" s="310"/>
      <c r="K343" s="310"/>
      <c r="L343" s="310"/>
      <c r="M343" s="310"/>
      <c r="N343" s="310"/>
      <c r="Q343" s="310"/>
      <c r="R343" s="288"/>
      <c r="S343" s="288"/>
      <c r="T343" s="288"/>
    </row>
    <row r="344" spans="1:20" ht="18" hidden="1" customHeight="1">
      <c r="A344" s="544"/>
      <c r="D344" s="310"/>
      <c r="E344" s="310"/>
      <c r="F344" s="310"/>
      <c r="G344" s="310"/>
      <c r="H344" s="310"/>
      <c r="I344" s="310"/>
      <c r="J344" s="310"/>
      <c r="K344" s="310"/>
      <c r="L344" s="310"/>
      <c r="M344" s="310"/>
      <c r="N344" s="310"/>
      <c r="Q344" s="310"/>
      <c r="R344" s="288"/>
      <c r="S344" s="288"/>
      <c r="T344" s="288"/>
    </row>
    <row r="345" spans="1:20" ht="18" hidden="1" customHeight="1">
      <c r="A345" s="544"/>
      <c r="D345" s="310"/>
      <c r="E345" s="310"/>
      <c r="F345" s="310"/>
      <c r="G345" s="310"/>
      <c r="H345" s="310"/>
      <c r="I345" s="310"/>
      <c r="J345" s="310"/>
      <c r="K345" s="310"/>
      <c r="L345" s="310"/>
      <c r="M345" s="310"/>
      <c r="N345" s="310"/>
      <c r="Q345" s="310"/>
      <c r="R345" s="288"/>
      <c r="S345" s="288"/>
      <c r="T345" s="288"/>
    </row>
    <row r="346" spans="1:20" ht="18" hidden="1" customHeight="1">
      <c r="A346" s="544"/>
      <c r="D346" s="310"/>
      <c r="E346" s="310"/>
      <c r="F346" s="310"/>
      <c r="G346" s="310"/>
      <c r="H346" s="310"/>
      <c r="I346" s="310"/>
      <c r="J346" s="310"/>
      <c r="K346" s="310"/>
      <c r="L346" s="310"/>
      <c r="M346" s="310"/>
      <c r="N346" s="310"/>
      <c r="Q346" s="310"/>
      <c r="R346" s="288"/>
      <c r="S346" s="288"/>
      <c r="T346" s="288"/>
    </row>
    <row r="347" spans="1:20" ht="18" hidden="1" customHeight="1">
      <c r="A347" s="544"/>
      <c r="D347" s="310"/>
      <c r="E347" s="310"/>
      <c r="F347" s="310"/>
      <c r="G347" s="310"/>
      <c r="H347" s="310"/>
      <c r="I347" s="310"/>
      <c r="J347" s="310"/>
      <c r="K347" s="310"/>
      <c r="L347" s="310"/>
      <c r="M347" s="310"/>
      <c r="N347" s="310"/>
      <c r="Q347" s="310"/>
      <c r="R347" s="288"/>
      <c r="S347" s="288"/>
      <c r="T347" s="288"/>
    </row>
    <row r="348" spans="1:20" ht="18" hidden="1" customHeight="1">
      <c r="A348" s="544"/>
      <c r="D348" s="310"/>
      <c r="E348" s="310"/>
      <c r="F348" s="310"/>
      <c r="G348" s="310"/>
      <c r="H348" s="310"/>
      <c r="I348" s="310"/>
      <c r="J348" s="310"/>
      <c r="K348" s="310"/>
      <c r="L348" s="310"/>
      <c r="M348" s="310"/>
      <c r="N348" s="310"/>
      <c r="Q348" s="310"/>
      <c r="R348" s="288"/>
      <c r="S348" s="288"/>
      <c r="T348" s="288"/>
    </row>
    <row r="349" spans="1:20" ht="18" hidden="1" customHeight="1">
      <c r="A349" s="544"/>
      <c r="D349" s="310"/>
      <c r="E349" s="310"/>
      <c r="F349" s="310"/>
      <c r="G349" s="310"/>
      <c r="H349" s="310"/>
      <c r="I349" s="310"/>
      <c r="J349" s="310"/>
      <c r="K349" s="310"/>
      <c r="L349" s="310"/>
      <c r="M349" s="310"/>
      <c r="N349" s="310"/>
      <c r="Q349" s="310"/>
      <c r="R349" s="288"/>
      <c r="S349" s="288"/>
      <c r="T349" s="288"/>
    </row>
    <row r="350" spans="1:20" ht="18" hidden="1" customHeight="1">
      <c r="A350" s="544"/>
      <c r="D350" s="310"/>
      <c r="E350" s="310"/>
      <c r="F350" s="310"/>
      <c r="G350" s="310"/>
      <c r="H350" s="310"/>
      <c r="I350" s="310"/>
      <c r="J350" s="310"/>
      <c r="K350" s="310"/>
      <c r="L350" s="310"/>
      <c r="M350" s="310"/>
      <c r="N350" s="310"/>
      <c r="Q350" s="310"/>
      <c r="R350" s="288"/>
      <c r="S350" s="288"/>
      <c r="T350" s="288"/>
    </row>
    <row r="351" spans="1:20" ht="18" hidden="1" customHeight="1">
      <c r="A351" s="544"/>
      <c r="D351" s="310"/>
      <c r="E351" s="310"/>
      <c r="F351" s="310"/>
      <c r="G351" s="310"/>
      <c r="H351" s="310"/>
      <c r="I351" s="310"/>
      <c r="J351" s="310"/>
      <c r="K351" s="310"/>
      <c r="L351" s="310"/>
      <c r="M351" s="310"/>
      <c r="N351" s="310"/>
      <c r="Q351" s="310"/>
      <c r="R351" s="288"/>
      <c r="S351" s="288"/>
      <c r="T351" s="288"/>
    </row>
    <row r="352" spans="1:20" ht="18" hidden="1" customHeight="1">
      <c r="A352" s="544"/>
      <c r="D352" s="310"/>
      <c r="E352" s="310"/>
      <c r="F352" s="310"/>
      <c r="G352" s="310"/>
      <c r="H352" s="310"/>
      <c r="I352" s="310"/>
      <c r="J352" s="310"/>
      <c r="K352" s="310"/>
      <c r="L352" s="310"/>
      <c r="M352" s="310"/>
      <c r="N352" s="310"/>
      <c r="Q352" s="310"/>
      <c r="R352" s="288"/>
      <c r="S352" s="288"/>
      <c r="T352" s="288"/>
    </row>
    <row r="353" spans="1:20" ht="18" hidden="1" customHeight="1">
      <c r="A353" s="544"/>
      <c r="D353" s="310"/>
      <c r="E353" s="310"/>
      <c r="F353" s="310"/>
      <c r="G353" s="310"/>
      <c r="H353" s="310"/>
      <c r="I353" s="310"/>
      <c r="J353" s="310"/>
      <c r="K353" s="310"/>
      <c r="L353" s="310"/>
      <c r="M353" s="310"/>
      <c r="N353" s="310"/>
      <c r="Q353" s="310"/>
      <c r="R353" s="288"/>
      <c r="S353" s="288"/>
      <c r="T353" s="288"/>
    </row>
    <row r="354" spans="1:20" ht="18" hidden="1" customHeight="1">
      <c r="A354" s="544"/>
      <c r="D354" s="310"/>
      <c r="E354" s="310"/>
      <c r="F354" s="310"/>
      <c r="G354" s="310"/>
      <c r="H354" s="310"/>
      <c r="I354" s="310"/>
      <c r="J354" s="310"/>
      <c r="K354" s="310"/>
      <c r="L354" s="310"/>
      <c r="M354" s="310"/>
      <c r="N354" s="310"/>
      <c r="Q354" s="310"/>
      <c r="R354" s="288"/>
      <c r="S354" s="288"/>
      <c r="T354" s="288"/>
    </row>
    <row r="355" spans="1:20" ht="18" hidden="1" customHeight="1">
      <c r="A355" s="544"/>
      <c r="D355" s="310"/>
      <c r="E355" s="310"/>
      <c r="F355" s="310"/>
      <c r="G355" s="310"/>
      <c r="H355" s="310"/>
      <c r="I355" s="310"/>
      <c r="J355" s="310"/>
      <c r="K355" s="310"/>
      <c r="L355" s="310"/>
      <c r="M355" s="310"/>
      <c r="N355" s="310"/>
      <c r="Q355" s="310"/>
      <c r="R355" s="288"/>
      <c r="S355" s="288"/>
      <c r="T355" s="288"/>
    </row>
    <row r="356" spans="1:20" ht="18" hidden="1" customHeight="1">
      <c r="A356" s="544"/>
      <c r="D356" s="310"/>
      <c r="E356" s="310"/>
      <c r="F356" s="310"/>
      <c r="G356" s="310"/>
      <c r="H356" s="310"/>
      <c r="I356" s="310"/>
      <c r="J356" s="310"/>
      <c r="K356" s="310"/>
      <c r="L356" s="310"/>
      <c r="M356" s="310"/>
      <c r="N356" s="310"/>
      <c r="Q356" s="310"/>
      <c r="R356" s="288"/>
      <c r="S356" s="288"/>
      <c r="T356" s="288"/>
    </row>
    <row r="357" spans="1:20" ht="18" hidden="1" customHeight="1">
      <c r="A357" s="544"/>
      <c r="D357" s="310"/>
      <c r="E357" s="310"/>
      <c r="F357" s="310"/>
      <c r="G357" s="310"/>
      <c r="H357" s="310"/>
      <c r="I357" s="310"/>
      <c r="J357" s="310"/>
      <c r="K357" s="310"/>
      <c r="L357" s="310"/>
      <c r="M357" s="310"/>
      <c r="N357" s="310"/>
      <c r="Q357" s="310"/>
      <c r="R357" s="288"/>
      <c r="S357" s="288"/>
      <c r="T357" s="288"/>
    </row>
    <row r="358" spans="1:20" ht="18" hidden="1" customHeight="1">
      <c r="A358" s="544"/>
      <c r="D358" s="310"/>
      <c r="E358" s="310"/>
      <c r="F358" s="310"/>
      <c r="G358" s="310"/>
      <c r="H358" s="310"/>
      <c r="I358" s="310"/>
      <c r="J358" s="310"/>
      <c r="K358" s="310"/>
      <c r="L358" s="310"/>
      <c r="M358" s="310"/>
      <c r="N358" s="310"/>
      <c r="Q358" s="310"/>
      <c r="R358" s="288"/>
      <c r="S358" s="288"/>
      <c r="T358" s="288"/>
    </row>
    <row r="359" spans="1:20" ht="18" hidden="1" customHeight="1">
      <c r="A359" s="544"/>
      <c r="D359" s="310"/>
      <c r="E359" s="310"/>
      <c r="F359" s="310"/>
      <c r="G359" s="310"/>
      <c r="H359" s="310"/>
      <c r="I359" s="310"/>
      <c r="J359" s="310"/>
      <c r="K359" s="310"/>
      <c r="L359" s="310"/>
      <c r="M359" s="310"/>
      <c r="N359" s="310"/>
      <c r="Q359" s="310"/>
      <c r="R359" s="288"/>
      <c r="S359" s="288"/>
      <c r="T359" s="288"/>
    </row>
    <row r="360" spans="1:20" ht="18" hidden="1" customHeight="1">
      <c r="A360" s="544"/>
      <c r="D360" s="310"/>
      <c r="E360" s="310"/>
      <c r="F360" s="310"/>
      <c r="G360" s="310"/>
      <c r="H360" s="310"/>
      <c r="I360" s="310"/>
      <c r="J360" s="310"/>
      <c r="K360" s="310"/>
      <c r="L360" s="310"/>
      <c r="M360" s="310"/>
      <c r="N360" s="310"/>
      <c r="Q360" s="310"/>
      <c r="R360" s="288"/>
      <c r="S360" s="288"/>
      <c r="T360" s="288"/>
    </row>
    <row r="361" spans="1:20" ht="18" hidden="1" customHeight="1">
      <c r="A361" s="544"/>
      <c r="D361" s="310"/>
      <c r="E361" s="310"/>
      <c r="F361" s="310"/>
      <c r="G361" s="310"/>
      <c r="H361" s="310"/>
      <c r="I361" s="310"/>
      <c r="J361" s="310"/>
      <c r="K361" s="310"/>
      <c r="L361" s="310"/>
      <c r="M361" s="310"/>
      <c r="N361" s="310"/>
      <c r="Q361" s="310"/>
      <c r="R361" s="288"/>
      <c r="S361" s="288"/>
      <c r="T361" s="288"/>
    </row>
    <row r="362" spans="1:20" ht="18" hidden="1" customHeight="1">
      <c r="A362" s="544"/>
      <c r="D362" s="310"/>
      <c r="E362" s="310"/>
      <c r="F362" s="310"/>
      <c r="G362" s="310"/>
      <c r="H362" s="310"/>
      <c r="I362" s="310"/>
      <c r="J362" s="310"/>
      <c r="K362" s="310"/>
      <c r="L362" s="310"/>
      <c r="M362" s="310"/>
      <c r="N362" s="310"/>
      <c r="Q362" s="310"/>
      <c r="R362" s="288"/>
      <c r="S362" s="288"/>
      <c r="T362" s="288"/>
    </row>
    <row r="363" spans="1:20" ht="18" hidden="1" customHeight="1">
      <c r="A363" s="544"/>
      <c r="D363" s="310"/>
      <c r="E363" s="310"/>
      <c r="F363" s="310"/>
      <c r="G363" s="310"/>
      <c r="H363" s="310"/>
      <c r="I363" s="310"/>
      <c r="J363" s="310"/>
      <c r="K363" s="310"/>
      <c r="L363" s="310"/>
      <c r="M363" s="310"/>
      <c r="N363" s="310"/>
      <c r="Q363" s="310"/>
      <c r="R363" s="288"/>
      <c r="S363" s="288"/>
      <c r="T363" s="288"/>
    </row>
    <row r="364" spans="1:20" ht="18" hidden="1" customHeight="1">
      <c r="A364" s="544"/>
      <c r="D364" s="310"/>
      <c r="E364" s="310"/>
      <c r="F364" s="310"/>
      <c r="G364" s="310"/>
      <c r="H364" s="310"/>
      <c r="I364" s="310"/>
      <c r="J364" s="310"/>
      <c r="K364" s="310"/>
      <c r="L364" s="310"/>
      <c r="M364" s="310"/>
      <c r="N364" s="310"/>
      <c r="Q364" s="310"/>
      <c r="R364" s="288"/>
      <c r="S364" s="288"/>
      <c r="T364" s="288"/>
    </row>
    <row r="365" spans="1:20" ht="18" hidden="1" customHeight="1">
      <c r="A365" s="544"/>
      <c r="D365" s="310"/>
      <c r="E365" s="310"/>
      <c r="F365" s="310"/>
      <c r="G365" s="310"/>
      <c r="H365" s="310"/>
      <c r="I365" s="310"/>
      <c r="J365" s="310"/>
      <c r="K365" s="310"/>
      <c r="L365" s="310"/>
      <c r="M365" s="310"/>
      <c r="N365" s="310"/>
      <c r="Q365" s="310"/>
      <c r="R365" s="288"/>
      <c r="S365" s="288"/>
      <c r="T365" s="288"/>
    </row>
    <row r="366" spans="1:20" ht="18" hidden="1" customHeight="1">
      <c r="A366" s="544"/>
      <c r="D366" s="310"/>
      <c r="E366" s="310"/>
      <c r="F366" s="310"/>
      <c r="G366" s="310"/>
      <c r="H366" s="310"/>
      <c r="I366" s="310"/>
      <c r="J366" s="310"/>
      <c r="K366" s="310"/>
      <c r="L366" s="310"/>
      <c r="M366" s="310"/>
      <c r="N366" s="310"/>
      <c r="Q366" s="310"/>
      <c r="R366" s="288"/>
      <c r="S366" s="288"/>
      <c r="T366" s="288"/>
    </row>
    <row r="367" spans="1:20" ht="18" hidden="1" customHeight="1">
      <c r="A367" s="544"/>
      <c r="D367" s="310"/>
      <c r="E367" s="310"/>
      <c r="F367" s="310"/>
      <c r="G367" s="310"/>
      <c r="H367" s="310"/>
      <c r="I367" s="310"/>
      <c r="J367" s="310"/>
      <c r="K367" s="310"/>
      <c r="L367" s="310"/>
      <c r="M367" s="310"/>
      <c r="N367" s="310"/>
      <c r="Q367" s="310"/>
      <c r="R367" s="288"/>
      <c r="S367" s="288"/>
      <c r="T367" s="288"/>
    </row>
    <row r="368" spans="1:20" ht="18" hidden="1" customHeight="1">
      <c r="A368" s="544"/>
      <c r="D368" s="310"/>
      <c r="E368" s="310"/>
      <c r="F368" s="310"/>
      <c r="G368" s="310"/>
      <c r="H368" s="310"/>
      <c r="I368" s="310"/>
      <c r="J368" s="310"/>
      <c r="K368" s="310"/>
      <c r="L368" s="310"/>
      <c r="M368" s="310"/>
      <c r="N368" s="310"/>
      <c r="Q368" s="310"/>
      <c r="R368" s="288"/>
      <c r="S368" s="288"/>
      <c r="T368" s="288"/>
    </row>
    <row r="369" spans="1:20" ht="18" hidden="1" customHeight="1">
      <c r="A369" s="544"/>
      <c r="D369" s="310"/>
      <c r="E369" s="310"/>
      <c r="F369" s="310"/>
      <c r="G369" s="310"/>
      <c r="H369" s="310"/>
      <c r="I369" s="310"/>
      <c r="J369" s="310"/>
      <c r="K369" s="310"/>
      <c r="L369" s="310"/>
      <c r="M369" s="310"/>
      <c r="N369" s="310"/>
      <c r="Q369" s="310"/>
      <c r="R369" s="288"/>
      <c r="S369" s="288"/>
      <c r="T369" s="288"/>
    </row>
    <row r="370" spans="1:20" ht="18" hidden="1" customHeight="1">
      <c r="A370" s="544"/>
      <c r="D370" s="310"/>
      <c r="E370" s="310"/>
      <c r="F370" s="310"/>
      <c r="G370" s="310"/>
      <c r="H370" s="310"/>
      <c r="I370" s="310"/>
      <c r="J370" s="310"/>
      <c r="K370" s="310"/>
      <c r="L370" s="310"/>
      <c r="M370" s="310"/>
      <c r="N370" s="310"/>
      <c r="Q370" s="310"/>
      <c r="R370" s="288"/>
      <c r="S370" s="288"/>
      <c r="T370" s="288"/>
    </row>
    <row r="371" spans="1:20" ht="18" hidden="1" customHeight="1">
      <c r="A371" s="544"/>
      <c r="D371" s="310"/>
      <c r="E371" s="310"/>
      <c r="F371" s="310"/>
      <c r="G371" s="310"/>
      <c r="H371" s="310"/>
      <c r="I371" s="310"/>
      <c r="J371" s="310"/>
      <c r="K371" s="310"/>
      <c r="L371" s="310"/>
      <c r="M371" s="310"/>
      <c r="N371" s="310"/>
      <c r="Q371" s="310"/>
      <c r="R371" s="288"/>
      <c r="S371" s="288"/>
      <c r="T371" s="288"/>
    </row>
    <row r="372" spans="1:20" ht="18" hidden="1" customHeight="1">
      <c r="A372" s="544"/>
      <c r="D372" s="310"/>
      <c r="E372" s="310"/>
      <c r="F372" s="310"/>
      <c r="G372" s="310"/>
      <c r="H372" s="310"/>
      <c r="I372" s="310"/>
      <c r="J372" s="310"/>
      <c r="K372" s="310"/>
      <c r="L372" s="310"/>
      <c r="M372" s="310"/>
      <c r="N372" s="310"/>
      <c r="Q372" s="310"/>
      <c r="R372" s="288"/>
      <c r="S372" s="288"/>
      <c r="T372" s="288"/>
    </row>
    <row r="373" spans="1:20" ht="18" hidden="1" customHeight="1">
      <c r="A373" s="544"/>
      <c r="D373" s="310"/>
      <c r="E373" s="310"/>
      <c r="F373" s="310"/>
      <c r="G373" s="310"/>
      <c r="H373" s="310"/>
      <c r="I373" s="310"/>
      <c r="J373" s="310"/>
      <c r="K373" s="310"/>
      <c r="L373" s="310"/>
      <c r="M373" s="310"/>
      <c r="N373" s="310"/>
      <c r="Q373" s="310"/>
      <c r="R373" s="288"/>
      <c r="S373" s="288"/>
      <c r="T373" s="288"/>
    </row>
    <row r="374" spans="1:20" ht="18" hidden="1" customHeight="1">
      <c r="A374" s="544"/>
      <c r="D374" s="310"/>
      <c r="E374" s="310"/>
      <c r="F374" s="310"/>
      <c r="G374" s="310"/>
      <c r="H374" s="310"/>
      <c r="I374" s="310"/>
      <c r="J374" s="310"/>
      <c r="K374" s="310"/>
      <c r="L374" s="310"/>
      <c r="M374" s="310"/>
      <c r="N374" s="310"/>
      <c r="Q374" s="310"/>
      <c r="R374" s="288"/>
      <c r="S374" s="288"/>
      <c r="T374" s="288"/>
    </row>
    <row r="375" spans="1:20" ht="18" hidden="1" customHeight="1">
      <c r="A375" s="544"/>
      <c r="D375" s="310"/>
      <c r="E375" s="310"/>
      <c r="F375" s="310"/>
      <c r="G375" s="310"/>
      <c r="H375" s="310"/>
      <c r="I375" s="310"/>
      <c r="J375" s="310"/>
      <c r="K375" s="310"/>
      <c r="L375" s="310"/>
      <c r="M375" s="310"/>
      <c r="N375" s="310"/>
      <c r="Q375" s="310"/>
      <c r="R375" s="288"/>
      <c r="S375" s="288"/>
      <c r="T375" s="288"/>
    </row>
    <row r="376" spans="1:20" ht="18" hidden="1" customHeight="1">
      <c r="A376" s="544"/>
      <c r="D376" s="310"/>
      <c r="E376" s="310"/>
      <c r="F376" s="310"/>
      <c r="G376" s="310"/>
      <c r="H376" s="310"/>
      <c r="I376" s="310"/>
      <c r="J376" s="310"/>
      <c r="K376" s="310"/>
      <c r="L376" s="310"/>
      <c r="M376" s="310"/>
      <c r="N376" s="310"/>
      <c r="Q376" s="310"/>
      <c r="R376" s="288"/>
      <c r="S376" s="288"/>
      <c r="T376" s="288"/>
    </row>
    <row r="377" spans="1:20" ht="18" hidden="1" customHeight="1">
      <c r="A377" s="544"/>
      <c r="D377" s="310"/>
      <c r="E377" s="310"/>
      <c r="F377" s="310"/>
      <c r="G377" s="310"/>
      <c r="H377" s="310"/>
      <c r="I377" s="310"/>
      <c r="J377" s="310"/>
      <c r="K377" s="310"/>
      <c r="L377" s="310"/>
      <c r="M377" s="310"/>
      <c r="N377" s="310"/>
      <c r="Q377" s="310"/>
      <c r="R377" s="288"/>
      <c r="S377" s="288"/>
      <c r="T377" s="288"/>
    </row>
    <row r="378" spans="1:20" ht="18" hidden="1" customHeight="1">
      <c r="A378" s="544"/>
      <c r="D378" s="310"/>
      <c r="E378" s="310"/>
      <c r="F378" s="310"/>
      <c r="G378" s="310"/>
      <c r="H378" s="310"/>
      <c r="I378" s="310"/>
      <c r="J378" s="310"/>
      <c r="K378" s="310"/>
      <c r="L378" s="310"/>
      <c r="M378" s="310"/>
      <c r="N378" s="310"/>
      <c r="Q378" s="310"/>
      <c r="R378" s="288"/>
      <c r="S378" s="288"/>
      <c r="T378" s="288"/>
    </row>
    <row r="379" spans="1:20" ht="18" hidden="1" customHeight="1">
      <c r="A379" s="544"/>
      <c r="D379" s="310"/>
      <c r="E379" s="310"/>
      <c r="F379" s="310"/>
      <c r="G379" s="310"/>
      <c r="H379" s="310"/>
      <c r="I379" s="310"/>
      <c r="J379" s="310"/>
      <c r="K379" s="310"/>
      <c r="L379" s="310"/>
      <c r="M379" s="310"/>
      <c r="N379" s="310"/>
      <c r="Q379" s="310"/>
      <c r="R379" s="288"/>
      <c r="S379" s="288"/>
      <c r="T379" s="288"/>
    </row>
    <row r="380" spans="1:20" ht="18" hidden="1" customHeight="1">
      <c r="A380" s="544"/>
      <c r="D380" s="310"/>
      <c r="E380" s="310"/>
      <c r="F380" s="310"/>
      <c r="G380" s="310"/>
      <c r="H380" s="310"/>
      <c r="I380" s="310"/>
      <c r="J380" s="310"/>
      <c r="K380" s="310"/>
      <c r="L380" s="310"/>
      <c r="M380" s="310"/>
      <c r="N380" s="310"/>
      <c r="Q380" s="310"/>
      <c r="R380" s="288"/>
      <c r="S380" s="288"/>
      <c r="T380" s="288"/>
    </row>
    <row r="381" spans="1:20" ht="18" hidden="1" customHeight="1">
      <c r="A381" s="544"/>
      <c r="D381" s="310"/>
      <c r="E381" s="310"/>
      <c r="F381" s="310"/>
      <c r="G381" s="310"/>
      <c r="H381" s="310"/>
      <c r="I381" s="310"/>
      <c r="J381" s="310"/>
      <c r="K381" s="310"/>
      <c r="L381" s="310"/>
      <c r="M381" s="310"/>
      <c r="N381" s="310"/>
      <c r="Q381" s="310"/>
      <c r="R381" s="288"/>
      <c r="S381" s="288"/>
      <c r="T381" s="288"/>
    </row>
    <row r="382" spans="1:20" ht="18" hidden="1" customHeight="1">
      <c r="A382" s="544"/>
      <c r="D382" s="310"/>
      <c r="E382" s="310"/>
      <c r="F382" s="310"/>
      <c r="G382" s="310"/>
      <c r="H382" s="310"/>
      <c r="I382" s="310"/>
      <c r="J382" s="310"/>
      <c r="K382" s="310"/>
      <c r="L382" s="310"/>
      <c r="M382" s="310"/>
      <c r="N382" s="310"/>
      <c r="Q382" s="310"/>
      <c r="R382" s="288"/>
      <c r="S382" s="288"/>
      <c r="T382" s="288"/>
    </row>
    <row r="383" spans="1:20" ht="18" hidden="1" customHeight="1">
      <c r="A383" s="544"/>
      <c r="D383" s="310"/>
      <c r="E383" s="310"/>
      <c r="F383" s="310"/>
      <c r="G383" s="310"/>
      <c r="H383" s="310"/>
      <c r="I383" s="310"/>
      <c r="J383" s="310"/>
      <c r="K383" s="310"/>
      <c r="L383" s="310"/>
      <c r="M383" s="310"/>
      <c r="N383" s="310"/>
      <c r="Q383" s="310"/>
      <c r="R383" s="288"/>
      <c r="S383" s="288"/>
      <c r="T383" s="288"/>
    </row>
    <row r="384" spans="1:20" ht="18" hidden="1" customHeight="1">
      <c r="A384" s="544"/>
      <c r="D384" s="310"/>
      <c r="E384" s="310"/>
      <c r="F384" s="310"/>
      <c r="G384" s="310"/>
      <c r="H384" s="310"/>
      <c r="I384" s="310"/>
      <c r="J384" s="310"/>
      <c r="K384" s="310"/>
      <c r="L384" s="310"/>
      <c r="M384" s="310"/>
      <c r="N384" s="310"/>
      <c r="Q384" s="310"/>
      <c r="R384" s="288"/>
      <c r="S384" s="288"/>
      <c r="T384" s="288"/>
    </row>
    <row r="385" spans="1:20" ht="18" hidden="1" customHeight="1">
      <c r="A385" s="544"/>
      <c r="D385" s="310"/>
      <c r="E385" s="310"/>
      <c r="F385" s="310"/>
      <c r="G385" s="310"/>
      <c r="H385" s="310"/>
      <c r="I385" s="310"/>
      <c r="J385" s="310"/>
      <c r="K385" s="310"/>
      <c r="L385" s="310"/>
      <c r="M385" s="310"/>
      <c r="N385" s="310"/>
      <c r="Q385" s="310"/>
      <c r="R385" s="288"/>
      <c r="S385" s="288"/>
      <c r="T385" s="288"/>
    </row>
    <row r="386" spans="1:20" ht="18" hidden="1" customHeight="1">
      <c r="A386" s="544"/>
      <c r="D386" s="310"/>
      <c r="E386" s="310"/>
      <c r="F386" s="310"/>
      <c r="G386" s="310"/>
      <c r="H386" s="310"/>
      <c r="I386" s="310"/>
      <c r="J386" s="310"/>
      <c r="K386" s="310"/>
      <c r="L386" s="310"/>
      <c r="M386" s="310"/>
      <c r="N386" s="310"/>
      <c r="Q386" s="310"/>
      <c r="R386" s="288"/>
      <c r="S386" s="288"/>
      <c r="T386" s="288"/>
    </row>
    <row r="387" spans="1:20" ht="18" hidden="1" customHeight="1">
      <c r="A387" s="544"/>
      <c r="D387" s="310"/>
      <c r="E387" s="310"/>
      <c r="F387" s="310"/>
      <c r="G387" s="310"/>
      <c r="H387" s="310"/>
      <c r="I387" s="310"/>
      <c r="J387" s="310"/>
      <c r="K387" s="310"/>
      <c r="L387" s="310"/>
      <c r="M387" s="310"/>
      <c r="N387" s="310"/>
      <c r="Q387" s="310"/>
      <c r="R387" s="288"/>
      <c r="S387" s="288"/>
      <c r="T387" s="288"/>
    </row>
    <row r="388" spans="1:20" ht="18" hidden="1" customHeight="1">
      <c r="A388" s="544"/>
      <c r="D388" s="310"/>
      <c r="E388" s="310"/>
      <c r="F388" s="310"/>
      <c r="G388" s="310"/>
      <c r="H388" s="310"/>
      <c r="I388" s="310"/>
      <c r="J388" s="310"/>
      <c r="K388" s="310"/>
      <c r="L388" s="310"/>
      <c r="M388" s="310"/>
      <c r="N388" s="310"/>
      <c r="Q388" s="310"/>
      <c r="R388" s="288"/>
      <c r="S388" s="288"/>
      <c r="T388" s="288"/>
    </row>
    <row r="389" spans="1:20" ht="18" hidden="1" customHeight="1">
      <c r="A389" s="544"/>
      <c r="D389" s="310"/>
      <c r="E389" s="310"/>
      <c r="F389" s="310"/>
      <c r="G389" s="310"/>
      <c r="H389" s="310"/>
      <c r="I389" s="310"/>
      <c r="J389" s="310"/>
      <c r="K389" s="310"/>
      <c r="L389" s="310"/>
      <c r="M389" s="310"/>
      <c r="N389" s="310"/>
      <c r="Q389" s="310"/>
      <c r="R389" s="288"/>
      <c r="S389" s="288"/>
      <c r="T389" s="288"/>
    </row>
    <row r="390" spans="1:20" ht="18" hidden="1" customHeight="1">
      <c r="A390" s="544"/>
      <c r="D390" s="310"/>
      <c r="E390" s="310"/>
      <c r="F390" s="310"/>
      <c r="G390" s="310"/>
      <c r="H390" s="310"/>
      <c r="I390" s="310"/>
      <c r="J390" s="310"/>
      <c r="K390" s="310"/>
      <c r="L390" s="310"/>
      <c r="M390" s="310"/>
      <c r="N390" s="310"/>
      <c r="Q390" s="310"/>
      <c r="R390" s="288"/>
      <c r="S390" s="288"/>
      <c r="T390" s="288"/>
    </row>
    <row r="391" spans="1:20" ht="18" hidden="1" customHeight="1">
      <c r="A391" s="544"/>
      <c r="D391" s="310"/>
      <c r="E391" s="310"/>
      <c r="F391" s="310"/>
      <c r="G391" s="310"/>
      <c r="H391" s="310"/>
      <c r="I391" s="310"/>
      <c r="J391" s="310"/>
      <c r="K391" s="310"/>
      <c r="L391" s="310"/>
      <c r="M391" s="310"/>
      <c r="N391" s="310"/>
      <c r="Q391" s="310"/>
      <c r="R391" s="288"/>
      <c r="S391" s="288"/>
      <c r="T391" s="288"/>
    </row>
    <row r="392" spans="1:20" ht="18" hidden="1" customHeight="1">
      <c r="A392" s="544"/>
      <c r="D392" s="310"/>
      <c r="E392" s="310"/>
      <c r="F392" s="310"/>
      <c r="G392" s="310"/>
      <c r="H392" s="310"/>
      <c r="I392" s="310"/>
      <c r="J392" s="310"/>
      <c r="K392" s="310"/>
      <c r="L392" s="310"/>
      <c r="M392" s="310"/>
      <c r="N392" s="310"/>
      <c r="Q392" s="310"/>
      <c r="R392" s="288"/>
      <c r="S392" s="288"/>
      <c r="T392" s="288"/>
    </row>
    <row r="393" spans="1:20" ht="18" hidden="1" customHeight="1">
      <c r="A393" s="544"/>
      <c r="D393" s="310"/>
      <c r="E393" s="310"/>
      <c r="F393" s="310"/>
      <c r="G393" s="310"/>
      <c r="H393" s="310"/>
      <c r="I393" s="310"/>
      <c r="J393" s="310"/>
      <c r="K393" s="310"/>
      <c r="L393" s="310"/>
      <c r="M393" s="310"/>
      <c r="N393" s="310"/>
      <c r="Q393" s="310"/>
      <c r="R393" s="288"/>
      <c r="S393" s="288"/>
      <c r="T393" s="288"/>
    </row>
    <row r="394" spans="1:20" ht="18" hidden="1" customHeight="1">
      <c r="A394" s="544"/>
      <c r="D394" s="310"/>
      <c r="E394" s="310"/>
      <c r="F394" s="310"/>
      <c r="G394" s="310"/>
      <c r="H394" s="310"/>
      <c r="I394" s="310"/>
      <c r="J394" s="310"/>
      <c r="K394" s="310"/>
      <c r="L394" s="310"/>
      <c r="M394" s="310"/>
      <c r="N394" s="310"/>
      <c r="Q394" s="310"/>
      <c r="R394" s="288"/>
      <c r="S394" s="288"/>
      <c r="T394" s="288"/>
    </row>
    <row r="395" spans="1:20" ht="18" hidden="1" customHeight="1">
      <c r="A395" s="544"/>
      <c r="D395" s="310"/>
      <c r="E395" s="310"/>
      <c r="F395" s="310"/>
      <c r="G395" s="310"/>
      <c r="H395" s="310"/>
      <c r="I395" s="310"/>
      <c r="J395" s="310"/>
      <c r="K395" s="310"/>
      <c r="L395" s="310"/>
      <c r="M395" s="310"/>
      <c r="N395" s="310"/>
      <c r="Q395" s="310"/>
      <c r="R395" s="288"/>
      <c r="S395" s="288"/>
      <c r="T395" s="288"/>
    </row>
    <row r="396" spans="1:20" ht="18" hidden="1" customHeight="1">
      <c r="A396" s="544"/>
      <c r="D396" s="310"/>
      <c r="E396" s="310"/>
      <c r="F396" s="310"/>
      <c r="G396" s="310"/>
      <c r="H396" s="310"/>
      <c r="I396" s="310"/>
      <c r="J396" s="310"/>
      <c r="K396" s="310"/>
      <c r="L396" s="310"/>
      <c r="M396" s="310"/>
      <c r="N396" s="310"/>
      <c r="Q396" s="310"/>
      <c r="R396" s="288"/>
      <c r="S396" s="288"/>
      <c r="T396" s="288"/>
    </row>
    <row r="397" spans="1:20" ht="18" hidden="1" customHeight="1">
      <c r="A397" s="544"/>
      <c r="D397" s="310"/>
      <c r="E397" s="310"/>
      <c r="F397" s="310"/>
      <c r="G397" s="310"/>
      <c r="H397" s="310"/>
      <c r="I397" s="310"/>
      <c r="J397" s="310"/>
      <c r="K397" s="310"/>
      <c r="L397" s="310"/>
      <c r="M397" s="310"/>
      <c r="N397" s="310"/>
      <c r="Q397" s="310"/>
      <c r="R397" s="288"/>
      <c r="S397" s="288"/>
      <c r="T397" s="288"/>
    </row>
    <row r="398" spans="1:20" ht="18" hidden="1" customHeight="1">
      <c r="A398" s="544"/>
      <c r="D398" s="310"/>
      <c r="E398" s="310"/>
      <c r="F398" s="310"/>
      <c r="G398" s="310"/>
      <c r="H398" s="310"/>
      <c r="I398" s="310"/>
      <c r="J398" s="310"/>
      <c r="K398" s="310"/>
      <c r="L398" s="310"/>
      <c r="M398" s="310"/>
      <c r="N398" s="310"/>
      <c r="Q398" s="310"/>
      <c r="R398" s="288"/>
      <c r="S398" s="288"/>
      <c r="T398" s="288"/>
    </row>
    <row r="399" spans="1:20" ht="18" hidden="1" customHeight="1">
      <c r="A399" s="544"/>
      <c r="D399" s="310"/>
      <c r="E399" s="310"/>
      <c r="F399" s="310"/>
      <c r="G399" s="310"/>
      <c r="H399" s="310"/>
      <c r="I399" s="310"/>
      <c r="J399" s="310"/>
      <c r="K399" s="310"/>
      <c r="L399" s="310"/>
      <c r="M399" s="310"/>
      <c r="N399" s="310"/>
      <c r="Q399" s="310"/>
      <c r="R399" s="288"/>
      <c r="S399" s="288"/>
      <c r="T399" s="288"/>
    </row>
    <row r="400" spans="1:20" ht="18" hidden="1" customHeight="1">
      <c r="A400" s="544"/>
      <c r="D400" s="310"/>
      <c r="E400" s="310"/>
      <c r="F400" s="310"/>
      <c r="G400" s="310"/>
      <c r="H400" s="310"/>
      <c r="I400" s="310"/>
      <c r="J400" s="310"/>
      <c r="K400" s="310"/>
      <c r="L400" s="310"/>
      <c r="M400" s="310"/>
      <c r="N400" s="310"/>
      <c r="Q400" s="310"/>
      <c r="R400" s="288"/>
      <c r="S400" s="288"/>
      <c r="T400" s="288"/>
    </row>
    <row r="401" spans="1:20" ht="18" hidden="1" customHeight="1">
      <c r="A401" s="544"/>
      <c r="D401" s="310"/>
      <c r="E401" s="310"/>
      <c r="F401" s="310"/>
      <c r="G401" s="310"/>
      <c r="H401" s="310"/>
      <c r="I401" s="310"/>
      <c r="J401" s="310"/>
      <c r="K401" s="310"/>
      <c r="L401" s="310"/>
      <c r="M401" s="310"/>
      <c r="N401" s="310"/>
      <c r="Q401" s="310"/>
      <c r="R401" s="288"/>
      <c r="S401" s="288"/>
      <c r="T401" s="288"/>
    </row>
    <row r="402" spans="1:20" ht="18" hidden="1" customHeight="1">
      <c r="A402" s="544"/>
      <c r="D402" s="310"/>
      <c r="E402" s="310"/>
      <c r="F402" s="310"/>
      <c r="G402" s="310"/>
      <c r="H402" s="310"/>
      <c r="I402" s="310"/>
      <c r="J402" s="310"/>
      <c r="K402" s="310"/>
      <c r="L402" s="310"/>
      <c r="M402" s="310"/>
      <c r="N402" s="310"/>
      <c r="Q402" s="310"/>
      <c r="R402" s="288"/>
      <c r="S402" s="288"/>
      <c r="T402" s="288"/>
    </row>
    <row r="403" spans="1:20" ht="18" hidden="1" customHeight="1">
      <c r="A403" s="544"/>
      <c r="D403" s="310"/>
      <c r="E403" s="310"/>
      <c r="F403" s="310"/>
      <c r="G403" s="310"/>
      <c r="H403" s="310"/>
      <c r="I403" s="310"/>
      <c r="J403" s="310"/>
      <c r="K403" s="310"/>
      <c r="L403" s="310"/>
      <c r="M403" s="310"/>
      <c r="N403" s="310"/>
      <c r="Q403" s="310"/>
      <c r="R403" s="288"/>
      <c r="S403" s="288"/>
      <c r="T403" s="288"/>
    </row>
    <row r="404" spans="1:20" ht="18" hidden="1" customHeight="1">
      <c r="A404" s="544"/>
      <c r="D404" s="310"/>
      <c r="E404" s="310"/>
      <c r="F404" s="310"/>
      <c r="G404" s="310"/>
      <c r="H404" s="310"/>
      <c r="I404" s="310"/>
      <c r="J404" s="310"/>
      <c r="K404" s="310"/>
      <c r="L404" s="310"/>
      <c r="M404" s="310"/>
      <c r="N404" s="310"/>
      <c r="Q404" s="310"/>
      <c r="R404" s="288"/>
      <c r="S404" s="288"/>
      <c r="T404" s="288"/>
    </row>
    <row r="405" spans="1:20" ht="18" hidden="1" customHeight="1">
      <c r="A405" s="544"/>
      <c r="D405" s="310"/>
      <c r="E405" s="310"/>
      <c r="F405" s="310"/>
      <c r="G405" s="310"/>
      <c r="H405" s="310"/>
      <c r="I405" s="310"/>
      <c r="J405" s="310"/>
      <c r="K405" s="310"/>
      <c r="L405" s="310"/>
      <c r="M405" s="310"/>
      <c r="N405" s="310"/>
      <c r="Q405" s="310"/>
      <c r="R405" s="288"/>
      <c r="S405" s="288"/>
      <c r="T405" s="288"/>
    </row>
    <row r="406" spans="1:20" ht="18" hidden="1" customHeight="1">
      <c r="A406" s="544"/>
      <c r="D406" s="310"/>
      <c r="E406" s="310"/>
      <c r="F406" s="310"/>
      <c r="G406" s="310"/>
      <c r="H406" s="310"/>
      <c r="I406" s="310"/>
      <c r="J406" s="310"/>
      <c r="K406" s="310"/>
      <c r="L406" s="310"/>
      <c r="M406" s="310"/>
      <c r="N406" s="310"/>
      <c r="Q406" s="310"/>
      <c r="R406" s="288"/>
      <c r="S406" s="288"/>
      <c r="T406" s="288"/>
    </row>
    <row r="407" spans="1:20" ht="18" hidden="1" customHeight="1">
      <c r="A407" s="544"/>
      <c r="D407" s="310"/>
      <c r="E407" s="310"/>
      <c r="F407" s="310"/>
      <c r="G407" s="310"/>
      <c r="H407" s="310"/>
      <c r="I407" s="310"/>
      <c r="J407" s="310"/>
      <c r="K407" s="310"/>
      <c r="L407" s="310"/>
      <c r="M407" s="310"/>
      <c r="N407" s="310"/>
      <c r="Q407" s="310"/>
      <c r="R407" s="288"/>
      <c r="S407" s="288"/>
      <c r="T407" s="288"/>
    </row>
    <row r="408" spans="1:20" ht="18" hidden="1" customHeight="1">
      <c r="A408" s="544"/>
      <c r="D408" s="310"/>
      <c r="E408" s="310"/>
      <c r="F408" s="310"/>
      <c r="G408" s="310"/>
      <c r="H408" s="310"/>
      <c r="I408" s="310"/>
      <c r="J408" s="310"/>
      <c r="K408" s="310"/>
      <c r="L408" s="310"/>
      <c r="M408" s="310"/>
      <c r="N408" s="310"/>
      <c r="Q408" s="310"/>
      <c r="R408" s="288"/>
      <c r="S408" s="288"/>
      <c r="T408" s="288"/>
    </row>
    <row r="409" spans="1:20" ht="18" hidden="1" customHeight="1">
      <c r="A409" s="544"/>
      <c r="D409" s="310"/>
      <c r="E409" s="310"/>
      <c r="F409" s="310"/>
      <c r="G409" s="310"/>
      <c r="H409" s="310"/>
      <c r="I409" s="310"/>
      <c r="J409" s="310"/>
      <c r="K409" s="310"/>
      <c r="L409" s="310"/>
      <c r="M409" s="310"/>
      <c r="N409" s="310"/>
      <c r="Q409" s="310"/>
      <c r="R409" s="288"/>
      <c r="S409" s="288"/>
      <c r="T409" s="288"/>
    </row>
    <row r="410" spans="1:20" ht="18" hidden="1" customHeight="1">
      <c r="A410" s="544"/>
      <c r="D410" s="310"/>
      <c r="E410" s="310"/>
      <c r="F410" s="310"/>
      <c r="G410" s="310"/>
      <c r="H410" s="310"/>
      <c r="I410" s="310"/>
      <c r="J410" s="310"/>
      <c r="K410" s="310"/>
      <c r="L410" s="310"/>
      <c r="M410" s="310"/>
      <c r="N410" s="310"/>
      <c r="Q410" s="310"/>
      <c r="R410" s="288"/>
      <c r="S410" s="288"/>
      <c r="T410" s="288"/>
    </row>
    <row r="411" spans="1:20" ht="18" hidden="1" customHeight="1">
      <c r="A411" s="544"/>
      <c r="D411" s="310"/>
      <c r="E411" s="310"/>
      <c r="F411" s="310"/>
      <c r="G411" s="310"/>
      <c r="H411" s="310"/>
      <c r="I411" s="310"/>
      <c r="J411" s="310"/>
      <c r="K411" s="310"/>
      <c r="L411" s="310"/>
      <c r="M411" s="310"/>
      <c r="N411" s="310"/>
      <c r="Q411" s="310"/>
      <c r="R411" s="288"/>
      <c r="S411" s="288"/>
      <c r="T411" s="288"/>
    </row>
    <row r="412" spans="1:20" ht="18" hidden="1" customHeight="1">
      <c r="A412" s="544"/>
      <c r="D412" s="310"/>
      <c r="E412" s="310"/>
      <c r="F412" s="310"/>
      <c r="G412" s="310"/>
      <c r="H412" s="310"/>
      <c r="I412" s="310"/>
      <c r="J412" s="310"/>
      <c r="K412" s="310"/>
      <c r="L412" s="310"/>
      <c r="M412" s="310"/>
      <c r="N412" s="310"/>
      <c r="Q412" s="310"/>
      <c r="R412" s="288"/>
      <c r="S412" s="288"/>
      <c r="T412" s="288"/>
    </row>
    <row r="413" spans="1:20" ht="18" hidden="1" customHeight="1">
      <c r="A413" s="544"/>
      <c r="D413" s="310"/>
      <c r="E413" s="310"/>
      <c r="F413" s="310"/>
      <c r="G413" s="310"/>
      <c r="H413" s="310"/>
      <c r="I413" s="310"/>
      <c r="J413" s="310"/>
      <c r="K413" s="310"/>
      <c r="L413" s="310"/>
      <c r="M413" s="310"/>
      <c r="N413" s="310"/>
      <c r="Q413" s="310"/>
      <c r="R413" s="288"/>
      <c r="S413" s="288"/>
      <c r="T413" s="288"/>
    </row>
    <row r="414" spans="1:20" ht="18" hidden="1" customHeight="1">
      <c r="A414" s="544"/>
      <c r="D414" s="310"/>
      <c r="E414" s="310"/>
      <c r="F414" s="310"/>
      <c r="G414" s="310"/>
      <c r="H414" s="310"/>
      <c r="I414" s="310"/>
      <c r="J414" s="310"/>
      <c r="K414" s="310"/>
      <c r="L414" s="310"/>
      <c r="M414" s="310"/>
      <c r="N414" s="310"/>
      <c r="Q414" s="310"/>
      <c r="R414" s="288"/>
      <c r="S414" s="288"/>
      <c r="T414" s="288"/>
    </row>
    <row r="415" spans="1:20" ht="18" hidden="1" customHeight="1">
      <c r="A415" s="544"/>
      <c r="D415" s="310"/>
      <c r="E415" s="310"/>
      <c r="F415" s="310"/>
      <c r="G415" s="310"/>
      <c r="H415" s="310"/>
      <c r="I415" s="310"/>
      <c r="J415" s="310"/>
      <c r="K415" s="310"/>
      <c r="L415" s="310"/>
      <c r="M415" s="310"/>
      <c r="N415" s="310"/>
      <c r="Q415" s="310"/>
      <c r="R415" s="288"/>
      <c r="S415" s="288"/>
      <c r="T415" s="288"/>
    </row>
    <row r="416" spans="1:20" ht="18" hidden="1" customHeight="1">
      <c r="A416" s="544"/>
      <c r="D416" s="310"/>
      <c r="E416" s="310"/>
      <c r="F416" s="310"/>
      <c r="G416" s="310"/>
      <c r="H416" s="310"/>
      <c r="I416" s="310"/>
      <c r="J416" s="310"/>
      <c r="K416" s="310"/>
      <c r="L416" s="310"/>
      <c r="M416" s="310"/>
      <c r="N416" s="310"/>
      <c r="Q416" s="310"/>
      <c r="R416" s="288"/>
      <c r="S416" s="288"/>
      <c r="T416" s="288"/>
    </row>
    <row r="417" spans="1:20" ht="18" hidden="1" customHeight="1">
      <c r="A417" s="544"/>
      <c r="D417" s="310"/>
      <c r="E417" s="310"/>
      <c r="F417" s="310"/>
      <c r="G417" s="310"/>
      <c r="H417" s="310"/>
      <c r="I417" s="310"/>
      <c r="J417" s="310"/>
      <c r="K417" s="310"/>
      <c r="L417" s="310"/>
      <c r="M417" s="310"/>
      <c r="N417" s="310"/>
      <c r="Q417" s="310"/>
      <c r="R417" s="288"/>
      <c r="S417" s="288"/>
      <c r="T417" s="288"/>
    </row>
    <row r="418" spans="1:20" ht="18" hidden="1" customHeight="1">
      <c r="A418" s="544"/>
      <c r="D418" s="310"/>
      <c r="E418" s="310"/>
      <c r="F418" s="310"/>
      <c r="G418" s="310"/>
      <c r="H418" s="310"/>
      <c r="I418" s="310"/>
      <c r="J418" s="310"/>
      <c r="K418" s="310"/>
      <c r="L418" s="310"/>
      <c r="M418" s="310"/>
      <c r="N418" s="310"/>
      <c r="Q418" s="310"/>
      <c r="R418" s="288"/>
      <c r="S418" s="288"/>
      <c r="T418" s="288"/>
    </row>
    <row r="419" spans="1:20" ht="18" hidden="1" customHeight="1">
      <c r="A419" s="544"/>
      <c r="D419" s="310"/>
      <c r="E419" s="310"/>
      <c r="F419" s="310"/>
      <c r="G419" s="310"/>
      <c r="H419" s="310"/>
      <c r="I419" s="310"/>
      <c r="J419" s="310"/>
      <c r="K419" s="310"/>
      <c r="L419" s="310"/>
      <c r="M419" s="310"/>
      <c r="N419" s="310"/>
      <c r="Q419" s="310"/>
      <c r="R419" s="288"/>
      <c r="S419" s="288"/>
      <c r="T419" s="288"/>
    </row>
    <row r="420" spans="1:20" ht="18" hidden="1" customHeight="1">
      <c r="A420" s="544"/>
      <c r="D420" s="310"/>
      <c r="E420" s="310"/>
      <c r="F420" s="310"/>
      <c r="G420" s="310"/>
      <c r="H420" s="310"/>
      <c r="I420" s="310"/>
      <c r="J420" s="310"/>
      <c r="K420" s="310"/>
      <c r="L420" s="310"/>
      <c r="M420" s="310"/>
      <c r="N420" s="310"/>
      <c r="Q420" s="310"/>
      <c r="R420" s="288"/>
      <c r="S420" s="288"/>
      <c r="T420" s="288"/>
    </row>
    <row r="421" spans="1:20" ht="18" hidden="1" customHeight="1">
      <c r="A421" s="544"/>
      <c r="D421" s="310"/>
      <c r="E421" s="310"/>
      <c r="F421" s="310"/>
      <c r="G421" s="310"/>
      <c r="H421" s="310"/>
      <c r="I421" s="310"/>
      <c r="J421" s="310"/>
      <c r="K421" s="310"/>
      <c r="L421" s="310"/>
      <c r="M421" s="310"/>
      <c r="N421" s="310"/>
      <c r="Q421" s="310"/>
      <c r="R421" s="288"/>
      <c r="S421" s="288"/>
      <c r="T421" s="288"/>
    </row>
    <row r="422" spans="1:20" ht="18" hidden="1" customHeight="1">
      <c r="A422" s="544"/>
      <c r="D422" s="310"/>
      <c r="E422" s="310"/>
      <c r="F422" s="310"/>
      <c r="G422" s="310"/>
      <c r="H422" s="310"/>
      <c r="I422" s="310"/>
      <c r="J422" s="310"/>
      <c r="K422" s="310"/>
      <c r="L422" s="310"/>
      <c r="M422" s="310"/>
      <c r="N422" s="310"/>
      <c r="Q422" s="310"/>
      <c r="R422" s="288"/>
      <c r="S422" s="288"/>
      <c r="T422" s="288"/>
    </row>
    <row r="423" spans="1:20" ht="18" hidden="1" customHeight="1">
      <c r="A423" s="544"/>
      <c r="D423" s="310"/>
      <c r="E423" s="310"/>
      <c r="F423" s="310"/>
      <c r="G423" s="310"/>
      <c r="H423" s="310"/>
      <c r="I423" s="310"/>
      <c r="J423" s="310"/>
      <c r="K423" s="310"/>
      <c r="L423" s="310"/>
      <c r="M423" s="310"/>
      <c r="N423" s="310"/>
      <c r="Q423" s="310"/>
      <c r="R423" s="288"/>
      <c r="S423" s="288"/>
      <c r="T423" s="288"/>
    </row>
    <row r="424" spans="1:20" ht="18" hidden="1" customHeight="1">
      <c r="A424" s="544"/>
      <c r="D424" s="310"/>
      <c r="E424" s="310"/>
      <c r="F424" s="310"/>
      <c r="G424" s="310"/>
      <c r="H424" s="310"/>
      <c r="I424" s="310"/>
      <c r="J424" s="310"/>
      <c r="K424" s="310"/>
      <c r="L424" s="310"/>
      <c r="M424" s="310"/>
      <c r="N424" s="310"/>
      <c r="Q424" s="310"/>
      <c r="R424" s="288"/>
      <c r="S424" s="288"/>
      <c r="T424" s="288"/>
    </row>
    <row r="425" spans="1:20" ht="18" hidden="1" customHeight="1">
      <c r="A425" s="544"/>
      <c r="D425" s="310"/>
      <c r="E425" s="310"/>
      <c r="F425" s="310"/>
      <c r="G425" s="310"/>
      <c r="H425" s="310"/>
      <c r="I425" s="310"/>
      <c r="J425" s="310"/>
      <c r="K425" s="310"/>
      <c r="L425" s="310"/>
      <c r="M425" s="310"/>
      <c r="N425" s="310"/>
      <c r="Q425" s="310"/>
      <c r="R425" s="288"/>
      <c r="S425" s="288"/>
      <c r="T425" s="288"/>
    </row>
    <row r="426" spans="1:20" ht="18" hidden="1" customHeight="1">
      <c r="A426" s="544"/>
      <c r="D426" s="310"/>
      <c r="E426" s="310"/>
      <c r="F426" s="310"/>
      <c r="G426" s="310"/>
      <c r="H426" s="310"/>
      <c r="I426" s="310"/>
      <c r="J426" s="310"/>
      <c r="K426" s="310"/>
      <c r="L426" s="310"/>
      <c r="M426" s="310"/>
      <c r="N426" s="310"/>
      <c r="Q426" s="310"/>
      <c r="R426" s="288"/>
      <c r="S426" s="288"/>
      <c r="T426" s="288"/>
    </row>
    <row r="427" spans="1:20" ht="18" hidden="1" customHeight="1">
      <c r="A427" s="544"/>
      <c r="D427" s="310"/>
      <c r="E427" s="310"/>
      <c r="F427" s="310"/>
      <c r="G427" s="310"/>
      <c r="H427" s="310"/>
      <c r="I427" s="310"/>
      <c r="J427" s="310"/>
      <c r="K427" s="310"/>
      <c r="L427" s="310"/>
      <c r="M427" s="310"/>
      <c r="N427" s="310"/>
      <c r="Q427" s="310"/>
      <c r="R427" s="288"/>
      <c r="S427" s="288"/>
      <c r="T427" s="288"/>
    </row>
    <row r="428" spans="1:20" ht="18" hidden="1" customHeight="1">
      <c r="A428" s="544"/>
      <c r="D428" s="310"/>
      <c r="E428" s="310"/>
      <c r="F428" s="310"/>
      <c r="G428" s="310"/>
      <c r="H428" s="310"/>
      <c r="I428" s="310"/>
      <c r="J428" s="310"/>
      <c r="K428" s="310"/>
      <c r="L428" s="310"/>
      <c r="M428" s="310"/>
      <c r="N428" s="310"/>
      <c r="Q428" s="310"/>
      <c r="R428" s="288"/>
      <c r="S428" s="288"/>
      <c r="T428" s="288"/>
    </row>
    <row r="429" spans="1:20" ht="18" hidden="1" customHeight="1">
      <c r="A429" s="544"/>
      <c r="D429" s="310"/>
      <c r="E429" s="310"/>
      <c r="F429" s="310"/>
      <c r="G429" s="310"/>
      <c r="H429" s="310"/>
      <c r="I429" s="310"/>
      <c r="J429" s="310"/>
      <c r="K429" s="310"/>
      <c r="L429" s="310"/>
      <c r="M429" s="310"/>
      <c r="N429" s="310"/>
      <c r="Q429" s="310"/>
      <c r="R429" s="288"/>
      <c r="S429" s="288"/>
      <c r="T429" s="288"/>
    </row>
    <row r="430" spans="1:20" ht="18" hidden="1" customHeight="1">
      <c r="A430" s="544"/>
      <c r="D430" s="310"/>
      <c r="E430" s="310"/>
      <c r="F430" s="310"/>
      <c r="G430" s="310"/>
      <c r="H430" s="310"/>
      <c r="I430" s="310"/>
      <c r="J430" s="310"/>
      <c r="K430" s="310"/>
      <c r="L430" s="310"/>
      <c r="M430" s="310"/>
      <c r="N430" s="310"/>
      <c r="Q430" s="310"/>
      <c r="R430" s="288"/>
      <c r="S430" s="288"/>
      <c r="T430" s="288"/>
    </row>
    <row r="431" spans="1:20" ht="18" hidden="1" customHeight="1">
      <c r="A431" s="544"/>
      <c r="D431" s="310"/>
      <c r="E431" s="310"/>
      <c r="F431" s="310"/>
      <c r="G431" s="310"/>
      <c r="H431" s="310"/>
      <c r="I431" s="310"/>
      <c r="J431" s="310"/>
      <c r="K431" s="310"/>
      <c r="L431" s="310"/>
      <c r="M431" s="310"/>
      <c r="N431" s="310"/>
      <c r="Q431" s="310"/>
      <c r="R431" s="288"/>
      <c r="S431" s="288"/>
      <c r="T431" s="288"/>
    </row>
    <row r="432" spans="1:20" ht="18" hidden="1" customHeight="1">
      <c r="A432" s="544"/>
      <c r="D432" s="310"/>
      <c r="E432" s="310"/>
      <c r="F432" s="310"/>
      <c r="G432" s="310"/>
      <c r="H432" s="310"/>
      <c r="I432" s="310"/>
      <c r="J432" s="310"/>
      <c r="K432" s="310"/>
      <c r="L432" s="310"/>
      <c r="M432" s="310"/>
      <c r="N432" s="310"/>
      <c r="Q432" s="310"/>
      <c r="R432" s="288"/>
      <c r="S432" s="288"/>
      <c r="T432" s="288"/>
    </row>
    <row r="433" spans="1:20" ht="18" hidden="1" customHeight="1">
      <c r="A433" s="544"/>
      <c r="D433" s="310"/>
      <c r="E433" s="310"/>
      <c r="F433" s="310"/>
      <c r="G433" s="310"/>
      <c r="H433" s="310"/>
      <c r="I433" s="310"/>
      <c r="J433" s="310"/>
      <c r="K433" s="310"/>
      <c r="L433" s="310"/>
      <c r="M433" s="310"/>
      <c r="N433" s="310"/>
      <c r="Q433" s="310"/>
      <c r="R433" s="288"/>
      <c r="S433" s="288"/>
      <c r="T433" s="288"/>
    </row>
    <row r="434" spans="1:20" ht="18" hidden="1" customHeight="1">
      <c r="A434" s="544"/>
      <c r="D434" s="310"/>
      <c r="E434" s="310"/>
      <c r="F434" s="310"/>
      <c r="G434" s="310"/>
      <c r="H434" s="310"/>
      <c r="I434" s="310"/>
      <c r="J434" s="310"/>
      <c r="K434" s="310"/>
      <c r="L434" s="310"/>
      <c r="M434" s="310"/>
      <c r="N434" s="310"/>
      <c r="Q434" s="310"/>
      <c r="R434" s="288"/>
      <c r="S434" s="288"/>
      <c r="T434" s="288"/>
    </row>
    <row r="435" spans="1:20" ht="18" hidden="1" customHeight="1">
      <c r="A435" s="544"/>
      <c r="D435" s="310"/>
      <c r="E435" s="310"/>
      <c r="F435" s="310"/>
      <c r="G435" s="310"/>
      <c r="H435" s="310"/>
      <c r="I435" s="310"/>
      <c r="J435" s="310"/>
      <c r="K435" s="310"/>
      <c r="L435" s="310"/>
      <c r="M435" s="310"/>
      <c r="N435" s="310"/>
      <c r="Q435" s="310"/>
      <c r="R435" s="288"/>
      <c r="S435" s="288"/>
      <c r="T435" s="288"/>
    </row>
    <row r="436" spans="1:20" ht="18" hidden="1" customHeight="1">
      <c r="A436" s="544"/>
      <c r="D436" s="310"/>
      <c r="E436" s="310"/>
      <c r="F436" s="310"/>
      <c r="G436" s="310"/>
      <c r="H436" s="310"/>
      <c r="I436" s="310"/>
      <c r="J436" s="310"/>
      <c r="K436" s="310"/>
      <c r="L436" s="310"/>
      <c r="M436" s="310"/>
      <c r="N436" s="310"/>
      <c r="Q436" s="310"/>
      <c r="R436" s="288"/>
      <c r="S436" s="288"/>
      <c r="T436" s="288"/>
    </row>
    <row r="437" spans="1:20" ht="18" hidden="1" customHeight="1">
      <c r="A437" s="544"/>
      <c r="D437" s="310"/>
      <c r="E437" s="310"/>
      <c r="F437" s="310"/>
      <c r="G437" s="310"/>
      <c r="H437" s="310"/>
      <c r="I437" s="310"/>
      <c r="J437" s="310"/>
      <c r="K437" s="310"/>
      <c r="L437" s="310"/>
      <c r="M437" s="310"/>
      <c r="N437" s="310"/>
      <c r="Q437" s="310"/>
      <c r="R437" s="288"/>
      <c r="S437" s="288"/>
      <c r="T437" s="288"/>
    </row>
    <row r="438" spans="1:20" ht="18" hidden="1" customHeight="1">
      <c r="A438" s="544"/>
      <c r="D438" s="310"/>
      <c r="E438" s="310"/>
      <c r="F438" s="310"/>
      <c r="G438" s="310"/>
      <c r="H438" s="310"/>
      <c r="I438" s="310"/>
      <c r="J438" s="310"/>
      <c r="K438" s="310"/>
      <c r="L438" s="310"/>
      <c r="M438" s="310"/>
      <c r="N438" s="310"/>
      <c r="Q438" s="310"/>
      <c r="R438" s="288"/>
      <c r="S438" s="288"/>
      <c r="T438" s="288"/>
    </row>
    <row r="439" spans="1:20" ht="18" hidden="1" customHeight="1">
      <c r="A439" s="544"/>
      <c r="D439" s="310"/>
      <c r="E439" s="310"/>
      <c r="F439" s="310"/>
      <c r="G439" s="310"/>
      <c r="H439" s="310"/>
      <c r="I439" s="310"/>
      <c r="J439" s="310"/>
      <c r="K439" s="310"/>
      <c r="L439" s="310"/>
      <c r="M439" s="310"/>
      <c r="N439" s="310"/>
      <c r="Q439" s="310"/>
      <c r="R439" s="288"/>
      <c r="S439" s="288"/>
      <c r="T439" s="288"/>
    </row>
    <row r="440" spans="1:20" ht="18" hidden="1" customHeight="1">
      <c r="A440" s="544"/>
      <c r="D440" s="310"/>
      <c r="E440" s="310"/>
      <c r="F440" s="310"/>
      <c r="G440" s="310"/>
      <c r="H440" s="310"/>
      <c r="I440" s="310"/>
      <c r="J440" s="310"/>
      <c r="K440" s="310"/>
      <c r="L440" s="310"/>
      <c r="M440" s="310"/>
      <c r="N440" s="310"/>
      <c r="Q440" s="310"/>
      <c r="R440" s="288"/>
      <c r="S440" s="288"/>
      <c r="T440" s="288"/>
    </row>
    <row r="441" spans="1:20" ht="18" hidden="1" customHeight="1">
      <c r="A441" s="544"/>
      <c r="D441" s="310"/>
      <c r="E441" s="310"/>
      <c r="F441" s="310"/>
      <c r="G441" s="310"/>
      <c r="H441" s="310"/>
      <c r="I441" s="310"/>
      <c r="J441" s="310"/>
      <c r="K441" s="310"/>
      <c r="L441" s="310"/>
      <c r="M441" s="310"/>
      <c r="N441" s="310"/>
      <c r="Q441" s="310"/>
      <c r="R441" s="288"/>
      <c r="S441" s="288"/>
      <c r="T441" s="288"/>
    </row>
    <row r="442" spans="1:20" ht="18" hidden="1" customHeight="1">
      <c r="A442" s="544"/>
      <c r="D442" s="310"/>
      <c r="E442" s="310"/>
      <c r="F442" s="310"/>
      <c r="G442" s="310"/>
      <c r="H442" s="310"/>
      <c r="I442" s="310"/>
      <c r="J442" s="310"/>
      <c r="K442" s="310"/>
      <c r="L442" s="310"/>
      <c r="M442" s="310"/>
      <c r="N442" s="310"/>
      <c r="Q442" s="310"/>
      <c r="R442" s="288"/>
      <c r="S442" s="288"/>
      <c r="T442" s="288"/>
    </row>
    <row r="443" spans="1:20" ht="18" hidden="1" customHeight="1">
      <c r="A443" s="544"/>
      <c r="D443" s="310"/>
      <c r="E443" s="310"/>
      <c r="F443" s="310"/>
      <c r="G443" s="310"/>
      <c r="H443" s="310"/>
      <c r="I443" s="310"/>
      <c r="J443" s="310"/>
      <c r="K443" s="310"/>
      <c r="L443" s="310"/>
      <c r="M443" s="310"/>
      <c r="N443" s="310"/>
      <c r="Q443" s="310"/>
      <c r="R443" s="288"/>
      <c r="S443" s="288"/>
      <c r="T443" s="288"/>
    </row>
    <row r="444" spans="1:20" ht="18" hidden="1" customHeight="1">
      <c r="A444" s="544"/>
      <c r="D444" s="310"/>
      <c r="E444" s="310"/>
      <c r="F444" s="310"/>
      <c r="G444" s="310"/>
      <c r="H444" s="310"/>
      <c r="I444" s="310"/>
      <c r="J444" s="310"/>
      <c r="K444" s="310"/>
      <c r="L444" s="310"/>
      <c r="M444" s="310"/>
      <c r="N444" s="310"/>
      <c r="Q444" s="310"/>
      <c r="R444" s="288"/>
      <c r="S444" s="288"/>
      <c r="T444" s="288"/>
    </row>
    <row r="445" spans="1:20" ht="18" hidden="1" customHeight="1">
      <c r="A445" s="544"/>
      <c r="D445" s="310"/>
      <c r="E445" s="310"/>
      <c r="F445" s="310"/>
      <c r="G445" s="310"/>
      <c r="H445" s="310"/>
      <c r="I445" s="310"/>
      <c r="J445" s="310"/>
      <c r="K445" s="310"/>
      <c r="L445" s="310"/>
      <c r="M445" s="310"/>
      <c r="N445" s="310"/>
      <c r="Q445" s="310"/>
      <c r="R445" s="288"/>
      <c r="S445" s="288"/>
      <c r="T445" s="288"/>
    </row>
    <row r="446" spans="1:20" ht="18" hidden="1" customHeight="1">
      <c r="A446" s="544"/>
      <c r="D446" s="310"/>
      <c r="E446" s="310"/>
      <c r="F446" s="310"/>
      <c r="G446" s="310"/>
      <c r="H446" s="310"/>
      <c r="I446" s="310"/>
      <c r="J446" s="310"/>
      <c r="K446" s="310"/>
      <c r="L446" s="310"/>
      <c r="M446" s="310"/>
      <c r="N446" s="310"/>
      <c r="Q446" s="310"/>
      <c r="R446" s="288"/>
      <c r="S446" s="288"/>
      <c r="T446" s="288"/>
    </row>
    <row r="447" spans="1:20" ht="18" hidden="1" customHeight="1">
      <c r="A447" s="544"/>
      <c r="D447" s="310"/>
      <c r="E447" s="310"/>
      <c r="F447" s="310"/>
      <c r="G447" s="310"/>
      <c r="H447" s="310"/>
      <c r="I447" s="310"/>
      <c r="J447" s="310"/>
      <c r="K447" s="310"/>
      <c r="L447" s="310"/>
      <c r="M447" s="310"/>
      <c r="N447" s="310"/>
      <c r="Q447" s="310"/>
      <c r="R447" s="288"/>
      <c r="S447" s="288"/>
      <c r="T447" s="288"/>
    </row>
    <row r="448" spans="1:20" ht="18" hidden="1" customHeight="1">
      <c r="A448" s="544"/>
      <c r="D448" s="310"/>
      <c r="E448" s="310"/>
      <c r="F448" s="310"/>
      <c r="G448" s="310"/>
      <c r="H448" s="310"/>
      <c r="I448" s="310"/>
      <c r="J448" s="310"/>
      <c r="K448" s="310"/>
      <c r="L448" s="310"/>
      <c r="M448" s="310"/>
      <c r="N448" s="310"/>
      <c r="Q448" s="310"/>
      <c r="R448" s="288"/>
      <c r="S448" s="288"/>
      <c r="T448" s="288"/>
    </row>
    <row r="449" spans="1:20" ht="18" hidden="1" customHeight="1">
      <c r="A449" s="544"/>
      <c r="D449" s="310"/>
      <c r="E449" s="310"/>
      <c r="F449" s="310"/>
      <c r="G449" s="310"/>
      <c r="H449" s="310"/>
      <c r="I449" s="310"/>
      <c r="J449" s="310"/>
      <c r="K449" s="310"/>
      <c r="L449" s="310"/>
      <c r="M449" s="310"/>
      <c r="N449" s="310"/>
      <c r="Q449" s="310"/>
      <c r="R449" s="288"/>
      <c r="S449" s="288"/>
      <c r="T449" s="288"/>
    </row>
    <row r="450" spans="1:20" ht="18" hidden="1" customHeight="1">
      <c r="A450" s="544"/>
      <c r="D450" s="310"/>
      <c r="E450" s="310"/>
      <c r="F450" s="310"/>
      <c r="G450" s="310"/>
      <c r="H450" s="310"/>
      <c r="I450" s="310"/>
      <c r="J450" s="310"/>
      <c r="K450" s="310"/>
      <c r="L450" s="310"/>
      <c r="M450" s="310"/>
      <c r="N450" s="310"/>
      <c r="Q450" s="310"/>
      <c r="R450" s="288"/>
      <c r="S450" s="288"/>
      <c r="T450" s="288"/>
    </row>
    <row r="451" spans="1:20" ht="18" hidden="1" customHeight="1">
      <c r="A451" s="544"/>
      <c r="D451" s="310"/>
      <c r="E451" s="310"/>
      <c r="F451" s="310"/>
      <c r="G451" s="310"/>
      <c r="H451" s="310"/>
      <c r="I451" s="310"/>
      <c r="J451" s="310"/>
      <c r="K451" s="310"/>
      <c r="L451" s="310"/>
      <c r="M451" s="310"/>
      <c r="N451" s="310"/>
      <c r="Q451" s="310"/>
      <c r="R451" s="288"/>
      <c r="S451" s="288"/>
      <c r="T451" s="288"/>
    </row>
    <row r="452" spans="1:20" ht="18" hidden="1" customHeight="1">
      <c r="A452" s="544"/>
      <c r="D452" s="310"/>
      <c r="E452" s="310"/>
      <c r="F452" s="310"/>
      <c r="G452" s="310"/>
      <c r="H452" s="310"/>
      <c r="I452" s="310"/>
      <c r="J452" s="310"/>
      <c r="K452" s="310"/>
      <c r="L452" s="310"/>
      <c r="M452" s="310"/>
      <c r="N452" s="310"/>
      <c r="Q452" s="310"/>
      <c r="R452" s="288"/>
      <c r="S452" s="288"/>
      <c r="T452" s="288"/>
    </row>
    <row r="453" spans="1:20" ht="18" hidden="1" customHeight="1">
      <c r="A453" s="544"/>
      <c r="D453" s="310"/>
      <c r="E453" s="310"/>
      <c r="F453" s="310"/>
      <c r="G453" s="310"/>
      <c r="H453" s="310"/>
      <c r="I453" s="310"/>
      <c r="J453" s="310"/>
      <c r="K453" s="310"/>
      <c r="L453" s="310"/>
      <c r="M453" s="310"/>
      <c r="N453" s="310"/>
      <c r="Q453" s="310"/>
      <c r="R453" s="288"/>
      <c r="S453" s="288"/>
      <c r="T453" s="288"/>
    </row>
    <row r="454" spans="1:20" ht="18" hidden="1" customHeight="1">
      <c r="A454" s="544"/>
      <c r="D454" s="310"/>
      <c r="E454" s="310"/>
      <c r="F454" s="310"/>
      <c r="G454" s="310"/>
      <c r="H454" s="310"/>
      <c r="I454" s="310"/>
      <c r="J454" s="310"/>
      <c r="K454" s="310"/>
      <c r="L454" s="310"/>
      <c r="M454" s="310"/>
      <c r="N454" s="310"/>
      <c r="Q454" s="310"/>
      <c r="R454" s="288"/>
      <c r="S454" s="288"/>
      <c r="T454" s="288"/>
    </row>
    <row r="455" spans="1:20" ht="18" hidden="1" customHeight="1">
      <c r="A455" s="544"/>
      <c r="D455" s="310"/>
      <c r="E455" s="310"/>
      <c r="F455" s="310"/>
      <c r="G455" s="310"/>
      <c r="H455" s="310"/>
      <c r="I455" s="310"/>
      <c r="J455" s="310"/>
      <c r="K455" s="310"/>
      <c r="L455" s="310"/>
      <c r="M455" s="310"/>
      <c r="N455" s="310"/>
      <c r="Q455" s="310"/>
      <c r="R455" s="288"/>
      <c r="S455" s="288"/>
      <c r="T455" s="288"/>
    </row>
    <row r="456" spans="1:20" ht="18" hidden="1" customHeight="1">
      <c r="A456" s="544"/>
      <c r="D456" s="310"/>
      <c r="E456" s="310"/>
      <c r="F456" s="310"/>
      <c r="G456" s="310"/>
      <c r="H456" s="310"/>
      <c r="I456" s="310"/>
      <c r="J456" s="310"/>
      <c r="K456" s="310"/>
      <c r="L456" s="310"/>
      <c r="M456" s="310"/>
      <c r="N456" s="310"/>
      <c r="Q456" s="310"/>
      <c r="R456" s="288"/>
      <c r="S456" s="288"/>
      <c r="T456" s="288"/>
    </row>
    <row r="457" spans="1:20" ht="18" hidden="1" customHeight="1">
      <c r="A457" s="544"/>
      <c r="D457" s="310"/>
      <c r="E457" s="310"/>
      <c r="F457" s="310"/>
      <c r="G457" s="310"/>
      <c r="H457" s="310"/>
      <c r="I457" s="310"/>
      <c r="J457" s="310"/>
      <c r="K457" s="310"/>
      <c r="L457" s="310"/>
      <c r="M457" s="310"/>
      <c r="N457" s="310"/>
      <c r="Q457" s="310"/>
      <c r="R457" s="288"/>
      <c r="S457" s="288"/>
      <c r="T457" s="288"/>
    </row>
    <row r="458" spans="1:20" ht="18" hidden="1" customHeight="1">
      <c r="A458" s="544"/>
      <c r="D458" s="310"/>
      <c r="E458" s="310"/>
      <c r="F458" s="310"/>
      <c r="G458" s="310"/>
      <c r="H458" s="310"/>
      <c r="I458" s="310"/>
      <c r="J458" s="310"/>
      <c r="K458" s="310"/>
      <c r="L458" s="310"/>
      <c r="M458" s="310"/>
      <c r="N458" s="310"/>
      <c r="Q458" s="310"/>
      <c r="R458" s="288"/>
      <c r="S458" s="288"/>
      <c r="T458" s="288"/>
    </row>
    <row r="459" spans="1:20" ht="18" hidden="1" customHeight="1">
      <c r="A459" s="544"/>
      <c r="D459" s="310"/>
      <c r="E459" s="310"/>
      <c r="F459" s="310"/>
      <c r="G459" s="310"/>
      <c r="H459" s="310"/>
      <c r="I459" s="310"/>
      <c r="J459" s="310"/>
      <c r="K459" s="310"/>
      <c r="L459" s="310"/>
      <c r="M459" s="310"/>
      <c r="N459" s="310"/>
      <c r="Q459" s="310"/>
      <c r="R459" s="288"/>
      <c r="S459" s="288"/>
      <c r="T459" s="288"/>
    </row>
    <row r="460" spans="1:20" ht="18" hidden="1" customHeight="1">
      <c r="A460" s="544"/>
      <c r="D460" s="310"/>
      <c r="E460" s="310"/>
      <c r="F460" s="310"/>
      <c r="G460" s="310"/>
      <c r="H460" s="310"/>
      <c r="I460" s="310"/>
      <c r="J460" s="310"/>
      <c r="K460" s="310"/>
      <c r="L460" s="310"/>
      <c r="M460" s="310"/>
      <c r="N460" s="310"/>
      <c r="Q460" s="310"/>
      <c r="R460" s="288"/>
      <c r="S460" s="288"/>
      <c r="T460" s="288"/>
    </row>
    <row r="461" spans="1:20" ht="18" hidden="1" customHeight="1">
      <c r="A461" s="544"/>
      <c r="D461" s="310"/>
      <c r="E461" s="310"/>
      <c r="F461" s="310"/>
      <c r="G461" s="310"/>
      <c r="H461" s="310"/>
      <c r="I461" s="310"/>
      <c r="J461" s="310"/>
      <c r="K461" s="310"/>
      <c r="L461" s="310"/>
      <c r="M461" s="310"/>
      <c r="N461" s="310"/>
      <c r="Q461" s="310"/>
      <c r="R461" s="288"/>
      <c r="S461" s="288"/>
      <c r="T461" s="288"/>
    </row>
    <row r="462" spans="1:20" ht="18" hidden="1" customHeight="1">
      <c r="A462" s="544"/>
      <c r="D462" s="310"/>
      <c r="E462" s="310"/>
      <c r="F462" s="310"/>
      <c r="G462" s="310"/>
      <c r="H462" s="310"/>
      <c r="I462" s="310"/>
      <c r="J462" s="310"/>
      <c r="K462" s="310"/>
      <c r="L462" s="310"/>
      <c r="M462" s="310"/>
      <c r="N462" s="310"/>
      <c r="Q462" s="310"/>
      <c r="R462" s="288"/>
      <c r="S462" s="288"/>
      <c r="T462" s="288"/>
    </row>
    <row r="463" spans="1:20" ht="18" hidden="1" customHeight="1">
      <c r="A463" s="544"/>
      <c r="D463" s="310"/>
      <c r="E463" s="310"/>
      <c r="F463" s="310"/>
      <c r="G463" s="310"/>
      <c r="H463" s="310"/>
      <c r="I463" s="310"/>
      <c r="J463" s="310"/>
      <c r="K463" s="310"/>
      <c r="L463" s="310"/>
      <c r="M463" s="310"/>
      <c r="N463" s="310"/>
      <c r="Q463" s="310"/>
      <c r="R463" s="288"/>
      <c r="S463" s="288"/>
      <c r="T463" s="288"/>
    </row>
    <row r="464" spans="1:20" ht="18" hidden="1" customHeight="1">
      <c r="A464" s="544"/>
      <c r="D464" s="310"/>
      <c r="E464" s="310"/>
      <c r="F464" s="310"/>
      <c r="G464" s="310"/>
      <c r="H464" s="310"/>
      <c r="I464" s="310"/>
      <c r="J464" s="310"/>
      <c r="K464" s="310"/>
      <c r="L464" s="310"/>
      <c r="M464" s="310"/>
      <c r="N464" s="310"/>
      <c r="Q464" s="310"/>
      <c r="R464" s="288"/>
      <c r="S464" s="288"/>
      <c r="T464" s="288"/>
    </row>
    <row r="465" spans="1:20" ht="18" hidden="1" customHeight="1">
      <c r="A465" s="544"/>
      <c r="D465" s="310"/>
      <c r="E465" s="310"/>
      <c r="F465" s="310"/>
      <c r="G465" s="310"/>
      <c r="H465" s="310"/>
      <c r="I465" s="310"/>
      <c r="J465" s="310"/>
      <c r="K465" s="310"/>
      <c r="L465" s="310"/>
      <c r="M465" s="310"/>
      <c r="N465" s="310"/>
      <c r="Q465" s="310"/>
      <c r="R465" s="288"/>
      <c r="S465" s="288"/>
      <c r="T465" s="288"/>
    </row>
    <row r="466" spans="1:20" ht="18" hidden="1" customHeight="1">
      <c r="A466" s="544"/>
      <c r="D466" s="310"/>
      <c r="E466" s="310"/>
      <c r="F466" s="310"/>
      <c r="G466" s="310"/>
      <c r="H466" s="310"/>
      <c r="I466" s="310"/>
      <c r="J466" s="310"/>
      <c r="K466" s="310"/>
      <c r="L466" s="310"/>
      <c r="M466" s="310"/>
      <c r="N466" s="310"/>
      <c r="Q466" s="310"/>
      <c r="R466" s="288"/>
      <c r="S466" s="288"/>
      <c r="T466" s="288"/>
    </row>
    <row r="467" spans="1:20" ht="18" hidden="1" customHeight="1">
      <c r="A467" s="544"/>
      <c r="D467" s="310"/>
      <c r="E467" s="310"/>
      <c r="F467" s="310"/>
      <c r="G467" s="310"/>
      <c r="H467" s="310"/>
      <c r="I467" s="310"/>
      <c r="J467" s="310"/>
      <c r="K467" s="310"/>
      <c r="L467" s="310"/>
      <c r="M467" s="310"/>
      <c r="N467" s="310"/>
      <c r="Q467" s="310"/>
      <c r="R467" s="288"/>
      <c r="S467" s="288"/>
      <c r="T467" s="288"/>
    </row>
    <row r="468" spans="1:20" ht="18" hidden="1" customHeight="1">
      <c r="A468" s="544"/>
      <c r="D468" s="310"/>
      <c r="E468" s="310"/>
      <c r="F468" s="310"/>
      <c r="G468" s="310"/>
      <c r="H468" s="310"/>
      <c r="I468" s="310"/>
      <c r="J468" s="310"/>
      <c r="K468" s="310"/>
      <c r="L468" s="310"/>
      <c r="M468" s="310"/>
      <c r="N468" s="310"/>
      <c r="Q468" s="310"/>
      <c r="R468" s="288"/>
      <c r="S468" s="288"/>
      <c r="T468" s="288"/>
    </row>
    <row r="469" spans="1:20" ht="18" hidden="1" customHeight="1">
      <c r="A469" s="544"/>
      <c r="D469" s="310"/>
      <c r="E469" s="310"/>
      <c r="F469" s="310"/>
      <c r="G469" s="310"/>
      <c r="H469" s="310"/>
      <c r="I469" s="310"/>
      <c r="J469" s="310"/>
      <c r="K469" s="310"/>
      <c r="L469" s="310"/>
      <c r="M469" s="310"/>
      <c r="N469" s="310"/>
      <c r="Q469" s="310"/>
      <c r="R469" s="288"/>
      <c r="S469" s="288"/>
      <c r="T469" s="288"/>
    </row>
    <row r="470" spans="1:20" ht="18" hidden="1" customHeight="1">
      <c r="A470" s="544"/>
      <c r="D470" s="310"/>
      <c r="E470" s="310"/>
      <c r="F470" s="310"/>
      <c r="G470" s="310"/>
      <c r="H470" s="310"/>
      <c r="I470" s="310"/>
      <c r="J470" s="310"/>
      <c r="K470" s="310"/>
      <c r="L470" s="310"/>
      <c r="M470" s="310"/>
      <c r="N470" s="310"/>
      <c r="Q470" s="310"/>
      <c r="R470" s="288"/>
      <c r="S470" s="288"/>
      <c r="T470" s="288"/>
    </row>
    <row r="471" spans="1:20" ht="18" hidden="1" customHeight="1">
      <c r="A471" s="544"/>
      <c r="D471" s="310"/>
      <c r="E471" s="310"/>
      <c r="F471" s="310"/>
      <c r="G471" s="310"/>
      <c r="H471" s="310"/>
      <c r="I471" s="310"/>
      <c r="J471" s="310"/>
      <c r="K471" s="310"/>
      <c r="L471" s="310"/>
      <c r="M471" s="310"/>
      <c r="N471" s="310"/>
      <c r="Q471" s="310"/>
      <c r="R471" s="288"/>
      <c r="S471" s="288"/>
      <c r="T471" s="288"/>
    </row>
    <row r="472" spans="1:20" ht="18" hidden="1" customHeight="1">
      <c r="A472" s="544"/>
      <c r="D472" s="310"/>
      <c r="E472" s="310"/>
      <c r="F472" s="310"/>
      <c r="G472" s="310"/>
      <c r="H472" s="310"/>
      <c r="I472" s="310"/>
      <c r="J472" s="310"/>
      <c r="K472" s="310"/>
      <c r="L472" s="310"/>
      <c r="M472" s="310"/>
      <c r="N472" s="310"/>
      <c r="Q472" s="310"/>
      <c r="R472" s="288"/>
      <c r="S472" s="288"/>
      <c r="T472" s="288"/>
    </row>
    <row r="473" spans="1:20" ht="18" hidden="1" customHeight="1">
      <c r="A473" s="544"/>
      <c r="D473" s="310"/>
      <c r="E473" s="310"/>
      <c r="F473" s="310"/>
      <c r="G473" s="310"/>
      <c r="H473" s="310"/>
      <c r="I473" s="310"/>
      <c r="J473" s="310"/>
      <c r="K473" s="310"/>
      <c r="L473" s="310"/>
      <c r="M473" s="310"/>
      <c r="N473" s="310"/>
      <c r="Q473" s="310"/>
      <c r="R473" s="288"/>
      <c r="S473" s="288"/>
      <c r="T473" s="288"/>
    </row>
    <row r="474" spans="1:20" ht="18" hidden="1" customHeight="1">
      <c r="A474" s="544"/>
      <c r="D474" s="310"/>
      <c r="E474" s="310"/>
      <c r="F474" s="310"/>
      <c r="G474" s="310"/>
      <c r="H474" s="310"/>
      <c r="I474" s="310"/>
      <c r="J474" s="310"/>
      <c r="K474" s="310"/>
      <c r="L474" s="310"/>
      <c r="M474" s="310"/>
      <c r="N474" s="310"/>
      <c r="Q474" s="310"/>
      <c r="R474" s="288"/>
      <c r="S474" s="288"/>
      <c r="T474" s="288"/>
    </row>
    <row r="475" spans="1:20" ht="18" hidden="1" customHeight="1">
      <c r="A475" s="544"/>
      <c r="D475" s="310"/>
      <c r="E475" s="310"/>
      <c r="F475" s="310"/>
      <c r="G475" s="310"/>
      <c r="H475" s="310"/>
      <c r="I475" s="310"/>
      <c r="J475" s="310"/>
      <c r="K475" s="310"/>
      <c r="L475" s="310"/>
      <c r="M475" s="310"/>
      <c r="N475" s="310"/>
      <c r="Q475" s="310"/>
      <c r="R475" s="288"/>
      <c r="S475" s="288"/>
      <c r="T475" s="288"/>
    </row>
    <row r="476" spans="1:20" ht="18" hidden="1" customHeight="1">
      <c r="A476" s="544"/>
      <c r="D476" s="310"/>
      <c r="E476" s="310"/>
      <c r="F476" s="310"/>
      <c r="G476" s="310"/>
      <c r="H476" s="310"/>
      <c r="I476" s="310"/>
      <c r="J476" s="310"/>
      <c r="K476" s="310"/>
      <c r="L476" s="310"/>
      <c r="M476" s="310"/>
      <c r="N476" s="310"/>
      <c r="Q476" s="310"/>
      <c r="R476" s="288"/>
      <c r="S476" s="288"/>
      <c r="T476" s="288"/>
    </row>
    <row r="477" spans="1:20" ht="18" hidden="1" customHeight="1">
      <c r="A477" s="544"/>
      <c r="D477" s="310"/>
      <c r="E477" s="310"/>
      <c r="F477" s="310"/>
      <c r="G477" s="310"/>
      <c r="H477" s="310"/>
      <c r="I477" s="310"/>
      <c r="J477" s="310"/>
      <c r="K477" s="310"/>
      <c r="L477" s="310"/>
      <c r="M477" s="310"/>
      <c r="N477" s="310"/>
      <c r="Q477" s="310"/>
      <c r="R477" s="288"/>
      <c r="S477" s="288"/>
      <c r="T477" s="288"/>
    </row>
    <row r="478" spans="1:20" ht="18" hidden="1" customHeight="1">
      <c r="A478" s="544"/>
      <c r="D478" s="310"/>
      <c r="E478" s="310"/>
      <c r="F478" s="310"/>
      <c r="G478" s="310"/>
      <c r="H478" s="310"/>
      <c r="I478" s="310"/>
      <c r="J478" s="310"/>
      <c r="K478" s="310"/>
      <c r="L478" s="310"/>
      <c r="M478" s="310"/>
      <c r="N478" s="310"/>
      <c r="Q478" s="310"/>
      <c r="R478" s="288"/>
      <c r="S478" s="288"/>
      <c r="T478" s="288"/>
    </row>
    <row r="479" spans="1:20" ht="18" hidden="1" customHeight="1">
      <c r="A479" s="544"/>
      <c r="D479" s="310"/>
      <c r="E479" s="310"/>
      <c r="F479" s="310"/>
      <c r="G479" s="310"/>
      <c r="H479" s="310"/>
      <c r="I479" s="310"/>
      <c r="J479" s="310"/>
      <c r="K479" s="310"/>
      <c r="L479" s="310"/>
      <c r="M479" s="310"/>
      <c r="N479" s="310"/>
      <c r="Q479" s="310"/>
      <c r="R479" s="288"/>
      <c r="S479" s="288"/>
      <c r="T479" s="288"/>
    </row>
    <row r="480" spans="1:20" ht="18" hidden="1" customHeight="1">
      <c r="A480" s="544"/>
      <c r="D480" s="310"/>
      <c r="E480" s="310"/>
      <c r="F480" s="310"/>
      <c r="G480" s="310"/>
      <c r="H480" s="310"/>
      <c r="I480" s="310"/>
      <c r="J480" s="310"/>
      <c r="K480" s="310"/>
      <c r="L480" s="310"/>
      <c r="M480" s="310"/>
      <c r="N480" s="310"/>
      <c r="Q480" s="310"/>
      <c r="R480" s="288"/>
      <c r="S480" s="288"/>
      <c r="T480" s="288"/>
    </row>
    <row r="481" spans="1:13" ht="18" hidden="1" customHeight="1">
      <c r="A481" s="544"/>
      <c r="D481" s="310"/>
      <c r="E481" s="310"/>
      <c r="F481" s="310"/>
      <c r="G481" s="310"/>
      <c r="H481" s="310"/>
      <c r="I481" s="310"/>
      <c r="J481" s="310"/>
      <c r="K481" s="310"/>
      <c r="L481" s="310"/>
      <c r="M481" s="310"/>
    </row>
    <row r="482" spans="1:13" ht="18" hidden="1" customHeight="1">
      <c r="A482" s="544"/>
    </row>
    <row r="483" spans="1:13" ht="18" hidden="1" customHeight="1">
      <c r="A483" s="544"/>
    </row>
    <row r="484" spans="1:13" ht="18" hidden="1" customHeight="1">
      <c r="A484" s="544"/>
    </row>
    <row r="485" spans="1:13" ht="18" hidden="1" customHeight="1">
      <c r="A485" s="544"/>
    </row>
    <row r="486" spans="1:13" ht="18" hidden="1" customHeight="1">
      <c r="A486" s="544"/>
    </row>
    <row r="487" spans="1:13" ht="18" hidden="1" customHeight="1">
      <c r="A487" s="544"/>
    </row>
    <row r="488" spans="1:13" ht="18" hidden="1" customHeight="1">
      <c r="A488" s="544"/>
    </row>
    <row r="489" spans="1:13" ht="18" hidden="1" customHeight="1">
      <c r="A489" s="544"/>
    </row>
    <row r="490" spans="1:13" ht="18" hidden="1" customHeight="1">
      <c r="A490" s="544"/>
    </row>
    <row r="491" spans="1:13" ht="18" hidden="1" customHeight="1">
      <c r="A491" s="544"/>
    </row>
    <row r="492" spans="1:13" ht="18" hidden="1" customHeight="1">
      <c r="A492" s="544"/>
    </row>
    <row r="493" spans="1:13" ht="18" hidden="1" customHeight="1">
      <c r="A493" s="544"/>
    </row>
    <row r="494" spans="1:13" ht="18" hidden="1" customHeight="1">
      <c r="A494" s="544"/>
    </row>
    <row r="495" spans="1:13" ht="18" hidden="1" customHeight="1">
      <c r="A495" s="544"/>
    </row>
    <row r="496" spans="1:13" ht="18" hidden="1" customHeight="1">
      <c r="A496" s="544"/>
    </row>
    <row r="497" spans="1:1" ht="18" hidden="1" customHeight="1">
      <c r="A497" s="544"/>
    </row>
    <row r="498" spans="1:1" ht="18" hidden="1" customHeight="1">
      <c r="A498" s="544"/>
    </row>
    <row r="499" spans="1:1" ht="18" hidden="1" customHeight="1">
      <c r="A499" s="544"/>
    </row>
    <row r="500" spans="1:1" ht="18" hidden="1" customHeight="1">
      <c r="A500" s="544"/>
    </row>
    <row r="501" spans="1:1" ht="18" hidden="1" customHeight="1">
      <c r="A501" s="544"/>
    </row>
    <row r="502" spans="1:1" ht="18" hidden="1" customHeight="1">
      <c r="A502" s="544"/>
    </row>
    <row r="503" spans="1:1" ht="18" hidden="1" customHeight="1">
      <c r="A503" s="544"/>
    </row>
    <row r="504" spans="1:1" ht="18" hidden="1" customHeight="1">
      <c r="A504" s="544"/>
    </row>
    <row r="505" spans="1:1" ht="18" hidden="1" customHeight="1">
      <c r="A505" s="544"/>
    </row>
    <row r="506" spans="1:1" ht="18" hidden="1" customHeight="1">
      <c r="A506" s="544"/>
    </row>
    <row r="507" spans="1:1" ht="18" hidden="1" customHeight="1">
      <c r="A507" s="544"/>
    </row>
    <row r="508" spans="1:1" ht="18" hidden="1" customHeight="1">
      <c r="A508" s="544"/>
    </row>
    <row r="509" spans="1:1" ht="18" hidden="1" customHeight="1">
      <c r="A509" s="544"/>
    </row>
    <row r="510" spans="1:1" ht="18" hidden="1" customHeight="1">
      <c r="A510" s="544"/>
    </row>
    <row r="511" spans="1:1" ht="18" hidden="1" customHeight="1">
      <c r="A511" s="544"/>
    </row>
    <row r="512" spans="1:1" ht="18" hidden="1" customHeight="1">
      <c r="A512" s="544"/>
    </row>
    <row r="513" spans="1:1" ht="18" hidden="1" customHeight="1">
      <c r="A513" s="544"/>
    </row>
    <row r="514" spans="1:1" ht="18" hidden="1" customHeight="1">
      <c r="A514" s="544"/>
    </row>
    <row r="515" spans="1:1" ht="18" hidden="1" customHeight="1">
      <c r="A515" s="544"/>
    </row>
    <row r="516" spans="1:1" ht="18" hidden="1" customHeight="1">
      <c r="A516" s="544"/>
    </row>
    <row r="517" spans="1:1" ht="18" hidden="1" customHeight="1">
      <c r="A517" s="544"/>
    </row>
    <row r="518" spans="1:1" ht="18" hidden="1" customHeight="1">
      <c r="A518" s="544"/>
    </row>
    <row r="519" spans="1:1" ht="18" hidden="1" customHeight="1">
      <c r="A519" s="544"/>
    </row>
    <row r="520" spans="1:1" ht="18" hidden="1" customHeight="1">
      <c r="A520" s="544"/>
    </row>
    <row r="521" spans="1:1" ht="18" hidden="1" customHeight="1">
      <c r="A521" s="544"/>
    </row>
    <row r="522" spans="1:1" ht="18" hidden="1" customHeight="1">
      <c r="A522" s="544"/>
    </row>
    <row r="523" spans="1:1" ht="18" hidden="1" customHeight="1">
      <c r="A523" s="544"/>
    </row>
    <row r="524" spans="1:1" ht="18" hidden="1" customHeight="1">
      <c r="A524" s="544"/>
    </row>
    <row r="525" spans="1:1" ht="18" hidden="1" customHeight="1">
      <c r="A525" s="544"/>
    </row>
    <row r="526" spans="1:1" ht="18" hidden="1" customHeight="1">
      <c r="A526" s="544"/>
    </row>
    <row r="527" spans="1:1" ht="18" hidden="1" customHeight="1">
      <c r="A527" s="544"/>
    </row>
    <row r="528" spans="1:1" ht="18" hidden="1" customHeight="1">
      <c r="A528" s="544"/>
    </row>
    <row r="529" spans="1:1" ht="18" hidden="1" customHeight="1">
      <c r="A529" s="544"/>
    </row>
    <row r="530" spans="1:1" ht="18" hidden="1" customHeight="1">
      <c r="A530" s="544"/>
    </row>
    <row r="531" spans="1:1" ht="18" hidden="1" customHeight="1">
      <c r="A531" s="544"/>
    </row>
    <row r="532" spans="1:1" ht="18" hidden="1" customHeight="1">
      <c r="A532" s="544"/>
    </row>
    <row r="533" spans="1:1" ht="18" hidden="1" customHeight="1">
      <c r="A533" s="544"/>
    </row>
    <row r="534" spans="1:1" ht="18" hidden="1" customHeight="1">
      <c r="A534" s="544"/>
    </row>
    <row r="535" spans="1:1" ht="18" hidden="1" customHeight="1">
      <c r="A535" s="544"/>
    </row>
    <row r="536" spans="1:1" ht="18" hidden="1" customHeight="1">
      <c r="A536" s="544"/>
    </row>
    <row r="537" spans="1:1" ht="18" hidden="1" customHeight="1">
      <c r="A537" s="544"/>
    </row>
    <row r="538" spans="1:1" ht="18" hidden="1" customHeight="1">
      <c r="A538" s="544"/>
    </row>
    <row r="539" spans="1:1" ht="18" hidden="1" customHeight="1">
      <c r="A539" s="544"/>
    </row>
    <row r="540" spans="1:1" ht="18" hidden="1" customHeight="1">
      <c r="A540" s="544"/>
    </row>
    <row r="541" spans="1:1" ht="18" hidden="1" customHeight="1">
      <c r="A541" s="544"/>
    </row>
    <row r="542" spans="1:1" ht="18" hidden="1" customHeight="1">
      <c r="A542" s="544"/>
    </row>
    <row r="543" spans="1:1" ht="18" hidden="1" customHeight="1">
      <c r="A543" s="544"/>
    </row>
    <row r="544" spans="1:1" ht="18" hidden="1" customHeight="1">
      <c r="A544" s="544"/>
    </row>
    <row r="545" spans="1:1" ht="18" hidden="1" customHeight="1">
      <c r="A545" s="544"/>
    </row>
    <row r="546" spans="1:1" ht="18" hidden="1" customHeight="1">
      <c r="A546" s="544"/>
    </row>
    <row r="547" spans="1:1" ht="18" hidden="1" customHeight="1">
      <c r="A547" s="544"/>
    </row>
    <row r="548" spans="1:1" ht="18" hidden="1" customHeight="1">
      <c r="A548" s="544"/>
    </row>
    <row r="549" spans="1:1" ht="18" hidden="1" customHeight="1">
      <c r="A549" s="544"/>
    </row>
    <row r="550" spans="1:1" ht="18" hidden="1" customHeight="1">
      <c r="A550" s="544"/>
    </row>
    <row r="551" spans="1:1" ht="18" hidden="1" customHeight="1">
      <c r="A551" s="544"/>
    </row>
    <row r="552" spans="1:1" ht="18" hidden="1" customHeight="1">
      <c r="A552" s="544"/>
    </row>
    <row r="553" spans="1:1" ht="18" hidden="1" customHeight="1">
      <c r="A553" s="544"/>
    </row>
    <row r="554" spans="1:1" ht="18" hidden="1" customHeight="1">
      <c r="A554" s="544"/>
    </row>
    <row r="555" spans="1:1" ht="18" hidden="1" customHeight="1">
      <c r="A555" s="544"/>
    </row>
    <row r="556" spans="1:1" ht="18" hidden="1" customHeight="1">
      <c r="A556" s="544"/>
    </row>
    <row r="557" spans="1:1" ht="18" hidden="1" customHeight="1">
      <c r="A557" s="544"/>
    </row>
    <row r="558" spans="1:1" ht="18" hidden="1" customHeight="1">
      <c r="A558" s="544"/>
    </row>
    <row r="559" spans="1:1" ht="18" hidden="1" customHeight="1">
      <c r="A559" s="544"/>
    </row>
    <row r="560" spans="1:1" ht="18" hidden="1" customHeight="1">
      <c r="A560" s="544"/>
    </row>
    <row r="561" spans="1:1" ht="18" hidden="1" customHeight="1">
      <c r="A561" s="544"/>
    </row>
    <row r="562" spans="1:1" ht="18" hidden="1" customHeight="1">
      <c r="A562" s="544"/>
    </row>
    <row r="563" spans="1:1" ht="18" hidden="1" customHeight="1">
      <c r="A563" s="544"/>
    </row>
    <row r="564" spans="1:1" ht="18" hidden="1" customHeight="1">
      <c r="A564" s="544"/>
    </row>
    <row r="565" spans="1:1" ht="18" hidden="1" customHeight="1">
      <c r="A565" s="544"/>
    </row>
    <row r="566" spans="1:1" ht="18" hidden="1" customHeight="1">
      <c r="A566" s="544"/>
    </row>
    <row r="567" spans="1:1" ht="18" hidden="1" customHeight="1">
      <c r="A567" s="544"/>
    </row>
    <row r="568" spans="1:1" ht="18" hidden="1" customHeight="1">
      <c r="A568" s="544"/>
    </row>
    <row r="569" spans="1:1" ht="18" hidden="1" customHeight="1"/>
    <row r="570" spans="1:1" ht="18" hidden="1" customHeight="1"/>
    <row r="571" spans="1:1" ht="18" hidden="1" customHeight="1"/>
    <row r="572" spans="1:1" ht="18" hidden="1" customHeight="1"/>
    <row r="573" spans="1:1" ht="18" hidden="1" customHeight="1"/>
    <row r="574" spans="1:1" ht="18" hidden="1" customHeight="1"/>
    <row r="575" spans="1:1" ht="18" hidden="1" customHeight="1"/>
    <row r="576" spans="1:1" ht="18" hidden="1" customHeight="1"/>
    <row r="577" ht="18" hidden="1" customHeight="1"/>
    <row r="578" ht="18" hidden="1" customHeight="1"/>
    <row r="579" ht="18" hidden="1" customHeight="1"/>
    <row r="580" ht="18" hidden="1" customHeight="1"/>
    <row r="581" ht="18" hidden="1" customHeight="1"/>
    <row r="582" ht="18" hidden="1" customHeight="1"/>
    <row r="583" ht="18" hidden="1" customHeight="1"/>
    <row r="584" ht="18" hidden="1" customHeight="1"/>
    <row r="585" ht="18" hidden="1" customHeight="1"/>
    <row r="586" ht="18" hidden="1" customHeight="1"/>
    <row r="587" ht="18" hidden="1" customHeight="1"/>
    <row r="588" ht="18" hidden="1" customHeight="1"/>
    <row r="589" ht="18" hidden="1" customHeight="1"/>
    <row r="590" ht="18" hidden="1" customHeight="1"/>
    <row r="591" ht="18" hidden="1" customHeight="1"/>
    <row r="592" ht="18" hidden="1" customHeight="1"/>
    <row r="593" ht="18" hidden="1" customHeight="1"/>
    <row r="594" ht="18" hidden="1" customHeight="1"/>
    <row r="595" ht="18" hidden="1" customHeight="1"/>
    <row r="596" ht="18" hidden="1" customHeight="1"/>
    <row r="597" ht="18" hidden="1" customHeight="1"/>
    <row r="598" ht="18" hidden="1" customHeight="1"/>
    <row r="599" ht="18" hidden="1" customHeight="1"/>
    <row r="600" ht="18" hidden="1" customHeight="1"/>
    <row r="601" ht="18" hidden="1" customHeight="1"/>
    <row r="602" ht="18" hidden="1" customHeight="1"/>
    <row r="603" ht="18" hidden="1" customHeight="1"/>
    <row r="604" ht="18" hidden="1" customHeight="1"/>
    <row r="605" ht="18" hidden="1" customHeight="1"/>
    <row r="606" ht="18" hidden="1" customHeight="1"/>
    <row r="607" ht="18" hidden="1" customHeight="1"/>
    <row r="608" ht="18" hidden="1" customHeight="1"/>
    <row r="609" ht="18" hidden="1" customHeight="1"/>
    <row r="610" ht="18" hidden="1" customHeight="1"/>
    <row r="611" ht="18" hidden="1" customHeight="1"/>
    <row r="612" ht="18" hidden="1" customHeight="1"/>
    <row r="613" ht="18" hidden="1" customHeight="1"/>
    <row r="614" ht="18" hidden="1" customHeight="1"/>
    <row r="615" ht="18" hidden="1" customHeight="1"/>
    <row r="616" ht="18" hidden="1" customHeight="1"/>
    <row r="617" ht="18" hidden="1" customHeight="1"/>
    <row r="618" ht="18" hidden="1" customHeight="1"/>
    <row r="619" ht="18" hidden="1" customHeight="1"/>
    <row r="620" ht="18" hidden="1" customHeight="1"/>
    <row r="621" ht="18" hidden="1" customHeight="1"/>
    <row r="622" ht="18" hidden="1" customHeight="1"/>
    <row r="623" ht="18" hidden="1" customHeight="1"/>
    <row r="624" ht="18" hidden="1" customHeight="1"/>
    <row r="625" ht="18" hidden="1" customHeight="1"/>
    <row r="626" ht="18" hidden="1" customHeight="1"/>
    <row r="627" ht="18" hidden="1" customHeight="1"/>
    <row r="628" ht="18" hidden="1" customHeight="1"/>
    <row r="629" ht="18" hidden="1" customHeight="1"/>
    <row r="630" ht="18" hidden="1" customHeight="1"/>
    <row r="631" ht="18" hidden="1" customHeight="1"/>
    <row r="632" ht="18" hidden="1" customHeight="1"/>
    <row r="633" ht="18" hidden="1" customHeight="1"/>
    <row r="634" ht="18" hidden="1" customHeight="1"/>
    <row r="635" ht="18" hidden="1" customHeight="1"/>
    <row r="636" ht="18" hidden="1" customHeight="1"/>
    <row r="637" ht="18" hidden="1" customHeight="1"/>
    <row r="638" ht="18" hidden="1" customHeight="1"/>
    <row r="639" ht="18" hidden="1" customHeight="1"/>
    <row r="640" ht="18" hidden="1" customHeight="1"/>
    <row r="641" ht="18" hidden="1" customHeight="1"/>
    <row r="642" ht="18" hidden="1" customHeight="1"/>
    <row r="643" ht="18" hidden="1" customHeight="1"/>
    <row r="644" ht="18" hidden="1" customHeight="1"/>
    <row r="645" ht="18" hidden="1" customHeight="1"/>
    <row r="646" ht="18" hidden="1" customHeight="1"/>
    <row r="647" ht="18" hidden="1" customHeight="1"/>
    <row r="648" ht="18" hidden="1" customHeight="1"/>
    <row r="649" ht="18" hidden="1" customHeight="1"/>
    <row r="650" ht="18" hidden="1" customHeight="1"/>
    <row r="651" ht="18" hidden="1" customHeight="1"/>
    <row r="652" ht="18" hidden="1" customHeight="1"/>
    <row r="653" ht="18" hidden="1" customHeight="1"/>
    <row r="654" ht="18" hidden="1" customHeight="1"/>
    <row r="655" ht="18" hidden="1" customHeight="1"/>
    <row r="656" ht="18" hidden="1" customHeight="1"/>
    <row r="657" ht="18" hidden="1" customHeight="1"/>
    <row r="658" ht="18" hidden="1" customHeight="1"/>
    <row r="659" ht="18" hidden="1" customHeight="1"/>
    <row r="660" ht="18" hidden="1" customHeight="1"/>
    <row r="661" ht="18" hidden="1" customHeight="1"/>
    <row r="662" ht="18" hidden="1" customHeight="1"/>
    <row r="663" ht="18" hidden="1" customHeight="1"/>
    <row r="664" ht="18" hidden="1" customHeight="1"/>
    <row r="665" ht="18" hidden="1" customHeight="1"/>
    <row r="666" ht="18" hidden="1" customHeight="1"/>
    <row r="667" ht="18" hidden="1" customHeight="1"/>
    <row r="668" ht="18" hidden="1" customHeight="1"/>
    <row r="669" ht="18" hidden="1" customHeight="1"/>
    <row r="670" ht="18" hidden="1" customHeight="1"/>
    <row r="671" ht="18" hidden="1" customHeight="1"/>
    <row r="672" ht="18" hidden="1" customHeight="1"/>
    <row r="673" ht="18" hidden="1" customHeight="1"/>
    <row r="674" ht="18" hidden="1" customHeight="1"/>
    <row r="675" ht="18" hidden="1" customHeight="1"/>
    <row r="676" ht="18" hidden="1" customHeight="1"/>
    <row r="677" ht="18" hidden="1" customHeight="1"/>
    <row r="678" ht="18" hidden="1" customHeight="1"/>
    <row r="679" ht="18" hidden="1" customHeight="1"/>
    <row r="680" ht="18" hidden="1" customHeight="1"/>
    <row r="681" ht="18" hidden="1" customHeight="1"/>
    <row r="682" ht="18" hidden="1" customHeight="1"/>
    <row r="683" ht="18" hidden="1" customHeight="1"/>
    <row r="684" ht="18" hidden="1" customHeight="1"/>
    <row r="685" ht="18" hidden="1" customHeight="1"/>
    <row r="686" ht="18" hidden="1" customHeight="1"/>
    <row r="687" ht="18" hidden="1" customHeight="1"/>
    <row r="688" ht="18" hidden="1" customHeight="1"/>
    <row r="689" ht="18" hidden="1" customHeight="1"/>
    <row r="690" ht="18" hidden="1" customHeight="1"/>
    <row r="691" ht="18" hidden="1" customHeight="1"/>
    <row r="692" ht="18" hidden="1" customHeight="1"/>
    <row r="693" ht="18" hidden="1" customHeight="1"/>
    <row r="694" ht="18" hidden="1" customHeight="1"/>
    <row r="695" ht="18" hidden="1" customHeight="1"/>
    <row r="696" ht="18" hidden="1" customHeight="1"/>
    <row r="697" ht="18" hidden="1" customHeight="1"/>
    <row r="698" ht="18" hidden="1" customHeight="1"/>
    <row r="699" ht="18" hidden="1" customHeight="1"/>
    <row r="700" ht="18" hidden="1" customHeight="1"/>
    <row r="701" ht="18" hidden="1" customHeight="1"/>
    <row r="702" ht="18" hidden="1" customHeight="1"/>
    <row r="703" ht="18" hidden="1" customHeight="1"/>
    <row r="704" ht="18" hidden="1" customHeight="1"/>
    <row r="705" ht="18" hidden="1" customHeight="1"/>
    <row r="706" ht="18" hidden="1" customHeight="1"/>
    <row r="707" ht="18" hidden="1" customHeight="1"/>
    <row r="708" ht="18" hidden="1" customHeight="1"/>
    <row r="709" ht="18" hidden="1" customHeight="1"/>
    <row r="710" ht="18" hidden="1" customHeight="1"/>
    <row r="711" ht="18" hidden="1" customHeight="1"/>
    <row r="712" ht="18" hidden="1" customHeight="1"/>
    <row r="713" ht="18" hidden="1" customHeight="1"/>
    <row r="714" ht="18" hidden="1" customHeight="1"/>
    <row r="715" ht="18" hidden="1" customHeight="1"/>
    <row r="716" ht="18" hidden="1" customHeight="1"/>
    <row r="717" ht="18" hidden="1" customHeight="1"/>
    <row r="718" ht="18" hidden="1" customHeight="1"/>
    <row r="719" ht="18" hidden="1" customHeight="1"/>
    <row r="720" ht="18" hidden="1" customHeight="1"/>
    <row r="721" ht="18" hidden="1" customHeight="1"/>
    <row r="722" ht="18" hidden="1" customHeight="1"/>
    <row r="723" ht="18" hidden="1" customHeight="1"/>
    <row r="724" ht="18" hidden="1" customHeight="1"/>
    <row r="725" ht="18" hidden="1" customHeight="1"/>
    <row r="726" ht="18" hidden="1" customHeight="1"/>
    <row r="727" ht="18" hidden="1" customHeight="1"/>
    <row r="728" ht="18" hidden="1" customHeight="1"/>
    <row r="729" ht="18" hidden="1" customHeight="1"/>
    <row r="730" ht="18" hidden="1" customHeight="1"/>
    <row r="731" ht="18" hidden="1" customHeight="1"/>
    <row r="732" ht="18" hidden="1" customHeight="1"/>
    <row r="733" ht="18" hidden="1" customHeight="1"/>
    <row r="734" ht="18" hidden="1" customHeight="1"/>
    <row r="735" ht="18" hidden="1" customHeight="1"/>
    <row r="736" ht="18" hidden="1" customHeight="1"/>
    <row r="737" ht="18" hidden="1" customHeight="1"/>
    <row r="738" ht="18" hidden="1" customHeight="1"/>
    <row r="739" ht="18" hidden="1" customHeight="1"/>
    <row r="740" ht="18" hidden="1" customHeight="1"/>
    <row r="741" ht="18" hidden="1" customHeight="1"/>
    <row r="742" ht="18" hidden="1" customHeight="1"/>
    <row r="743" ht="18" hidden="1" customHeight="1"/>
    <row r="744" ht="18" hidden="1" customHeight="1"/>
    <row r="745" ht="18" hidden="1" customHeight="1"/>
    <row r="746" ht="18" hidden="1" customHeight="1"/>
    <row r="747" ht="18" hidden="1" customHeight="1"/>
    <row r="748" ht="18" hidden="1" customHeight="1"/>
    <row r="749" ht="18" hidden="1" customHeight="1"/>
    <row r="750" ht="18" hidden="1" customHeight="1"/>
    <row r="751" ht="18" hidden="1" customHeight="1"/>
    <row r="752" ht="18" hidden="1" customHeight="1"/>
    <row r="753" ht="18" hidden="1" customHeight="1"/>
    <row r="754" ht="18" hidden="1" customHeight="1"/>
    <row r="755" ht="18" hidden="1" customHeight="1"/>
    <row r="756" ht="18" hidden="1" customHeight="1"/>
    <row r="757" ht="18" hidden="1" customHeight="1"/>
    <row r="758" ht="18" hidden="1" customHeight="1"/>
    <row r="759" ht="18" hidden="1" customHeight="1"/>
    <row r="760" ht="18" hidden="1" customHeight="1"/>
    <row r="761" ht="18" hidden="1" customHeight="1"/>
    <row r="762" ht="18" hidden="1" customHeight="1"/>
    <row r="763" ht="18" hidden="1" customHeight="1"/>
    <row r="764" ht="18" hidden="1" customHeight="1"/>
    <row r="765" ht="18" hidden="1" customHeight="1"/>
    <row r="766" ht="18" hidden="1" customHeight="1"/>
    <row r="767" ht="18" hidden="1" customHeight="1"/>
    <row r="768" ht="18" hidden="1" customHeight="1"/>
    <row r="769" ht="18" hidden="1" customHeight="1"/>
    <row r="770" ht="18" hidden="1" customHeight="1"/>
    <row r="771" ht="18" hidden="1" customHeight="1"/>
    <row r="772" ht="18" hidden="1" customHeight="1"/>
    <row r="773" ht="18" hidden="1" customHeight="1"/>
    <row r="774" ht="18" hidden="1" customHeight="1"/>
    <row r="775" ht="18" hidden="1" customHeight="1"/>
    <row r="776" ht="18" hidden="1" customHeight="1"/>
    <row r="777" ht="18" hidden="1" customHeight="1"/>
    <row r="778" ht="18" hidden="1" customHeight="1"/>
    <row r="779" ht="18" hidden="1" customHeight="1"/>
    <row r="780" ht="18" hidden="1" customHeight="1"/>
  </sheetData>
  <mergeCells count="26">
    <mergeCell ref="F57:K57"/>
    <mergeCell ref="F10:H10"/>
    <mergeCell ref="J10:L10"/>
    <mergeCell ref="F11:H11"/>
    <mergeCell ref="J11:L11"/>
    <mergeCell ref="F12:H12"/>
    <mergeCell ref="K48:M48"/>
    <mergeCell ref="K49:M49"/>
    <mergeCell ref="H29:I29"/>
    <mergeCell ref="H32:I38"/>
    <mergeCell ref="F61:K61"/>
    <mergeCell ref="P15:R15"/>
    <mergeCell ref="D3:M4"/>
    <mergeCell ref="J12:L12"/>
    <mergeCell ref="F13:H13"/>
    <mergeCell ref="J13:L13"/>
    <mergeCell ref="D29:D49"/>
    <mergeCell ref="F7:H7"/>
    <mergeCell ref="J7:L7"/>
    <mergeCell ref="F9:H9"/>
    <mergeCell ref="J9:L9"/>
    <mergeCell ref="J14:L14"/>
    <mergeCell ref="F14:H14"/>
    <mergeCell ref="D17:D26"/>
    <mergeCell ref="F59:K59"/>
    <mergeCell ref="I40:I42"/>
  </mergeCells>
  <conditionalFormatting sqref="G17:G19">
    <cfRule type="expression" dxfId="5" priority="5">
      <formula>$I$10=4</formula>
    </cfRule>
    <cfRule type="expression" dxfId="4" priority="8">
      <formula>$I$9&lt;&gt;4</formula>
    </cfRule>
  </conditionalFormatting>
  <conditionalFormatting sqref="H29:I29">
    <cfRule type="expression" dxfId="3" priority="3">
      <formula>$G$29&gt;0</formula>
    </cfRule>
  </conditionalFormatting>
  <conditionalFormatting sqref="H30">
    <cfRule type="expression" dxfId="2" priority="2">
      <formula>$G$29&gt;0</formula>
    </cfRule>
  </conditionalFormatting>
  <conditionalFormatting sqref="I30">
    <cfRule type="expression" dxfId="1" priority="1">
      <formula>$G$29&gt;0</formula>
    </cfRule>
  </conditionalFormatting>
  <dataValidations xWindow="582" yWindow="617" count="9">
    <dataValidation allowBlank="1" showInputMessage="1" showErrorMessage="1" promptTitle="Densidad aparente" prompt="La densidad aparente de un material o un cuerpo es la relación entre el volumen y el peso seco, incluyendo huecos y poros que contenga, aparentes o no a simple vista" sqref="E30" xr:uid="{00000000-0002-0000-0300-000000000000}"/>
    <dataValidation allowBlank="1" showInputMessage="1" showErrorMessage="1" promptTitle="Carbono orgánico (%)" prompt="En los primeros 30 cm del suelo. En caso de disponerse del análisis del suelo en unidades de materia orgánica  (%), convertirlo a C (%) dividiéndolo entre 1,724_x000a__x000a_C (%) = MO (%) / 1,724_x000a__x000a__x000a_" sqref="G29" xr:uid="{00000000-0002-0000-0300-000001000000}"/>
    <dataValidation operator="lessThanOrEqual" allowBlank="1" showInputMessage="1" showErrorMessage="1" errorTitle="Producción total" promptTitle="Biomasa áerea forestal (m3/ha)" prompt="Extracción total de madera._x000a_Esta casilla debe rellenarse exclusivamente en caso de proyectos FORESTALES. En caso contrario debe dejarse vacía o indicar que es cero. " sqref="G17" xr:uid="{00000000-0002-0000-0300-000002000000}"/>
    <dataValidation type="list" allowBlank="1" showInputMessage="1" showErrorMessage="1" sqref="F14" xr:uid="{00000000-0002-0000-0300-000003000000}">
      <formula1>INDIRECT($F$13)</formula1>
    </dataValidation>
    <dataValidation allowBlank="1" showInputMessage="1" showErrorMessage="1" promptTitle="HWP de larga vida (m3/ha)" prompt="HWP (Harvested Wood Products) con una vida útil superior a 30 años. _x000a_Esta casilla debe rellanarse exclusivamente en caso de proyectos FORESTALES. En caso contrario debe dejarse vacía o indicar que es cero." sqref="G18" xr:uid="{00000000-0002-0000-0300-000004000000}"/>
    <dataValidation allowBlank="1" showErrorMessage="1" sqref="F10:H10" xr:uid="{00000000-0002-0000-0300-000005000000}"/>
    <dataValidation allowBlank="1" showInputMessage="1" showErrorMessage="1" promptTitle="Densidad aparente" prompt="Unidades: en g/cm3 o t/m3" sqref="G30" xr:uid="{00000000-0002-0000-0300-000006000000}"/>
    <dataValidation allowBlank="1" showInputMessage="1" showErrorMessage="1" promptTitle="Carbono actual (t C/ha)" prompt="Incluya el valor de C proporcionado por el mapa (SOC, t C/ha)" sqref="J31 I30" xr:uid="{6D3E1AAF-A385-4FDA-B15F-DC830329B6E7}"/>
    <dataValidation type="list" allowBlank="1" showInputMessage="1" showErrorMessage="1" sqref="F14 J14:L14" xr:uid="{690A0464-9B1F-468F-A70A-4DA9D48C5AB1}">
      <formula1>INDIRECT(F13)</formula1>
    </dataValidation>
  </dataValidations>
  <hyperlinks>
    <hyperlink ref="A3" location="'1. Contenido e instrucciones'!A1" display="1. Contenidos e instrucciones" xr:uid="{E11CFCC1-3741-4FCE-AE93-EB4CF274E3EB}"/>
    <hyperlink ref="A4" location="'2. Datos generales proyecto'!A1" display="2. Datos generales del proyecto" xr:uid="{3A77E409-3F9C-45D3-B62A-5725F7FD4A4B}"/>
    <hyperlink ref="A5" location="'3. Biomasa forestal futura'!A1" display="3. Biomasa forestal futura" xr:uid="{331ADD65-E54B-4C39-9669-9C2F83520316}"/>
    <hyperlink ref="A6" location="'4. Absorciones-Suelo'!A1" display="4. Cálculo de absorciones. Suelo" xr:uid="{492515B0-0E4B-4FB4-8D6E-D81222FD3DDC}"/>
    <hyperlink ref="A7" location="'5. Resultados CO2'!A1" display="5. Resultados CO2" xr:uid="{21F00AAB-8A7A-4CF3-BEAE-CEB64B2008AF}"/>
    <hyperlink ref="A8" location="'6.Registro-MITECO-Ihobe'!A1" display="6. Resumen y registro" xr:uid="{3A3FF7B7-03FC-499D-8A27-D8F4DCA424B2}"/>
    <hyperlink ref="A9" location="'7. Anexo-Factores de absorción'!A1" display="7. Anexo. Factores de absorción" xr:uid="{441C4764-6345-4481-82CA-1DFD7EBA5269}"/>
    <hyperlink ref="A10" location="'8.Cartografía de apoyo'!A1" display="8. Cartografía de apoyo" xr:uid="{CCC5A14F-AD24-4D3F-A9B9-741E4BCBF127}"/>
  </hyperlinks>
  <pageMargins left="0.7" right="0.7" top="0.75" bottom="0.75" header="0.3" footer="0.3"/>
  <pageSetup paperSize="9" scale="10" orientation="landscape" r:id="rId1"/>
  <ignoredErrors>
    <ignoredError sqref="I7 I10:I11 L32:L33 M10:M11 M9 G40:G42 Q9 L35:L37" evalError="1"/>
    <ignoredError sqref="G29" unlockedFormula="1"/>
  </ignoredErrors>
  <drawing r:id="rId2"/>
  <legacyDrawing r:id="rId3"/>
  <controls>
    <mc:AlternateContent xmlns:mc="http://schemas.openxmlformats.org/markup-compatibility/2006">
      <mc:Choice Requires="x14">
        <control shapeId="4124" r:id="rId4" name="ComboBox3">
          <controlPr defaultSize="0" autoLine="0" linkedCell="J13" listFillRange="comboB" r:id="rId5">
            <anchor moveWithCells="1">
              <from>
                <xdr:col>9</xdr:col>
                <xdr:colOff>19050</xdr:colOff>
                <xdr:row>12</xdr:row>
                <xdr:rowOff>19050</xdr:rowOff>
              </from>
              <to>
                <xdr:col>11</xdr:col>
                <xdr:colOff>828675</xdr:colOff>
                <xdr:row>12</xdr:row>
                <xdr:rowOff>285750</xdr:rowOff>
              </to>
            </anchor>
          </controlPr>
        </control>
      </mc:Choice>
      <mc:Fallback>
        <control shapeId="4124" r:id="rId4" name="ComboBox3"/>
      </mc:Fallback>
    </mc:AlternateContent>
    <mc:AlternateContent xmlns:mc="http://schemas.openxmlformats.org/markup-compatibility/2006">
      <mc:Choice Requires="x14">
        <control shapeId="4118" r:id="rId6" name="ComboBox1">
          <controlPr defaultSize="0" autoLine="0" autoPict="0" linkedCell="F13" listFillRange="combouso" r:id="rId7">
            <anchor moveWithCells="1">
              <from>
                <xdr:col>5</xdr:col>
                <xdr:colOff>0</xdr:colOff>
                <xdr:row>12</xdr:row>
                <xdr:rowOff>19050</xdr:rowOff>
              </from>
              <to>
                <xdr:col>7</xdr:col>
                <xdr:colOff>1362075</xdr:colOff>
                <xdr:row>12</xdr:row>
                <xdr:rowOff>333375</xdr:rowOff>
              </to>
            </anchor>
          </controlPr>
        </control>
      </mc:Choice>
      <mc:Fallback>
        <control shapeId="4118" r:id="rId6" name="ComboBox1"/>
      </mc:Fallback>
    </mc:AlternateContent>
    <mc:AlternateContent xmlns:mc="http://schemas.openxmlformats.org/markup-compatibility/2006">
      <mc:Choice Requires="x14">
        <control shapeId="4138" r:id="rId8" name="ComboBox7">
          <controlPr defaultSize="0" autoLine="0" autoPict="0" linkedCell="F10" listFillRange="Especiesuso" r:id="rId9">
            <anchor moveWithCells="1">
              <from>
                <xdr:col>5</xdr:col>
                <xdr:colOff>0</xdr:colOff>
                <xdr:row>9</xdr:row>
                <xdr:rowOff>19050</xdr:rowOff>
              </from>
              <to>
                <xdr:col>7</xdr:col>
                <xdr:colOff>1323975</xdr:colOff>
                <xdr:row>9</xdr:row>
                <xdr:rowOff>485775</xdr:rowOff>
              </to>
            </anchor>
          </controlPr>
        </control>
      </mc:Choice>
      <mc:Fallback>
        <control shapeId="4138" r:id="rId8" name="ComboBox7"/>
      </mc:Fallback>
    </mc:AlternateContent>
    <mc:AlternateContent xmlns:mc="http://schemas.openxmlformats.org/markup-compatibility/2006">
      <mc:Choice Requires="x14">
        <control shapeId="4139" r:id="rId10" name="ComboBox5">
          <controlPr defaultSize="0" autoLine="0" autoPict="0" linkedCell="J10" listFillRange="EspeciesusoB" r:id="rId11">
            <anchor moveWithCells="1">
              <from>
                <xdr:col>9</xdr:col>
                <xdr:colOff>19050</xdr:colOff>
                <xdr:row>9</xdr:row>
                <xdr:rowOff>9525</xdr:rowOff>
              </from>
              <to>
                <xdr:col>12</xdr:col>
                <xdr:colOff>0</xdr:colOff>
                <xdr:row>9</xdr:row>
                <xdr:rowOff>495300</xdr:rowOff>
              </to>
            </anchor>
          </controlPr>
        </control>
      </mc:Choice>
      <mc:Fallback>
        <control shapeId="4139" r:id="rId10" name="ComboBox5"/>
      </mc:Fallback>
    </mc:AlternateContent>
    <mc:AlternateContent xmlns:mc="http://schemas.openxmlformats.org/markup-compatibility/2006">
      <mc:Choice Requires="x14">
        <control shapeId="4100" r:id="rId12" name="Button 4">
          <controlPr defaultSize="0" print="0" autoFill="0" autoPict="0" macro="[0]!PantallaNormal">
            <anchor moveWithCells="1" sizeWithCells="1">
              <from>
                <xdr:col>15</xdr:col>
                <xdr:colOff>342900</xdr:colOff>
                <xdr:row>12</xdr:row>
                <xdr:rowOff>19050</xdr:rowOff>
              </from>
              <to>
                <xdr:col>17</xdr:col>
                <xdr:colOff>200025</xdr:colOff>
                <xdr:row>13</xdr:row>
                <xdr:rowOff>200025</xdr:rowOff>
              </to>
            </anchor>
          </controlPr>
        </control>
      </mc:Choice>
    </mc:AlternateContent>
    <mc:AlternateContent xmlns:mc="http://schemas.openxmlformats.org/markup-compatibility/2006">
      <mc:Choice Requires="x14">
        <control shapeId="4101" r:id="rId13" name="Button 5">
          <controlPr defaultSize="0" print="0" autoFill="0" autoPict="0" macro="[0]!PantallaCompleta.PantallaCompleta">
            <anchor moveWithCells="1" sizeWithCells="1">
              <from>
                <xdr:col>15</xdr:col>
                <xdr:colOff>342900</xdr:colOff>
                <xdr:row>10</xdr:row>
                <xdr:rowOff>104775</xdr:rowOff>
              </from>
              <to>
                <xdr:col>17</xdr:col>
                <xdr:colOff>200025</xdr:colOff>
                <xdr:row>11</xdr:row>
                <xdr:rowOff>323850</xdr:rowOff>
              </to>
            </anchor>
          </controlPr>
        </control>
      </mc:Choice>
    </mc:AlternateContent>
    <mc:AlternateContent xmlns:mc="http://schemas.openxmlformats.org/markup-compatibility/2006">
      <mc:Choice Requires="x14">
        <control shapeId="4116" r:id="rId14" name="Button 20">
          <controlPr defaultSize="0" print="0" autoFill="0" autoPict="0" macro="[0]!LimpiarSuelo.LimpiarSuelo">
            <anchor moveWithCells="1" sizeWithCells="1">
              <from>
                <xdr:col>15</xdr:col>
                <xdr:colOff>342900</xdr:colOff>
                <xdr:row>8</xdr:row>
                <xdr:rowOff>171450</xdr:rowOff>
              </from>
              <to>
                <xdr:col>17</xdr:col>
                <xdr:colOff>200025</xdr:colOff>
                <xdr:row>9</xdr:row>
                <xdr:rowOff>457200</xdr:rowOff>
              </to>
            </anchor>
          </controlPr>
        </control>
      </mc:Choice>
    </mc:AlternateContent>
    <mc:AlternateContent xmlns:mc="http://schemas.openxmlformats.org/markup-compatibility/2006">
      <mc:Choice Requires="x14">
        <control shapeId="4144" r:id="rId15" name="Button 48">
          <controlPr defaultSize="0" print="0" autoFill="0" autoPict="0" macro="[0]!Hide_Columns_Toggle">
            <anchor moveWithCells="1" sizeWithCells="1">
              <from>
                <xdr:col>15</xdr:col>
                <xdr:colOff>133350</xdr:colOff>
                <xdr:row>5</xdr:row>
                <xdr:rowOff>142875</xdr:rowOff>
              </from>
              <to>
                <xdr:col>17</xdr:col>
                <xdr:colOff>276225</xdr:colOff>
                <xdr:row>7</xdr:row>
                <xdr:rowOff>238125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7">
    <tabColor rgb="FF339966"/>
  </sheetPr>
  <dimension ref="A1:AU479"/>
  <sheetViews>
    <sheetView showGridLines="0" showRowColHeaders="0" topLeftCell="A31" zoomScale="75" zoomScaleNormal="75" workbookViewId="0">
      <selection activeCell="D14" sqref="D14:S14"/>
    </sheetView>
  </sheetViews>
  <sheetFormatPr baseColWidth="10" defaultColWidth="0" defaultRowHeight="18" zeroHeight="1"/>
  <cols>
    <col min="1" max="1" width="35.7109375" style="544" customWidth="1"/>
    <col min="2" max="3" width="7.7109375" style="490" customWidth="1"/>
    <col min="4" max="4" width="27.140625" style="490" bestFit="1" customWidth="1"/>
    <col min="5" max="7" width="11.42578125" style="490" customWidth="1"/>
    <col min="8" max="8" width="18.7109375" style="490" customWidth="1"/>
    <col min="9" max="9" width="16" style="490" bestFit="1" customWidth="1"/>
    <col min="10" max="10" width="19" style="490" customWidth="1"/>
    <col min="11" max="11" width="11.42578125" style="490" customWidth="1"/>
    <col min="12" max="12" width="18.7109375" style="490" customWidth="1"/>
    <col min="13" max="13" width="17.5703125" style="490" customWidth="1"/>
    <col min="14" max="14" width="14.7109375" style="490" customWidth="1"/>
    <col min="15" max="20" width="11.42578125" style="490" customWidth="1"/>
    <col min="21" max="21" width="7.7109375" style="490" hidden="1" customWidth="1"/>
    <col min="22" max="24" width="7.7109375" style="490" customWidth="1"/>
    <col min="25" max="47" width="0" style="490" hidden="1" customWidth="1"/>
    <col min="48" max="16384" width="11.42578125" style="490" hidden="1"/>
  </cols>
  <sheetData>
    <row r="1" spans="1:47" ht="18.75" thickBot="1">
      <c r="A1" s="537" t="s">
        <v>677</v>
      </c>
      <c r="B1" s="347"/>
      <c r="C1" s="347"/>
      <c r="D1" s="347"/>
      <c r="E1" s="347"/>
      <c r="F1" s="347"/>
      <c r="G1" s="347"/>
      <c r="H1" s="347"/>
      <c r="I1" s="347"/>
      <c r="J1" s="347"/>
      <c r="K1" s="347"/>
      <c r="L1" s="347"/>
      <c r="M1" s="347"/>
      <c r="N1" s="347"/>
      <c r="O1" s="347"/>
      <c r="P1" s="347"/>
      <c r="Q1" s="347"/>
      <c r="R1" s="347"/>
      <c r="S1" s="347"/>
      <c r="T1" s="347"/>
      <c r="U1" s="347"/>
      <c r="V1" s="347"/>
      <c r="W1" s="478"/>
      <c r="X1" s="478"/>
      <c r="Y1" s="405"/>
      <c r="Z1" s="405"/>
      <c r="AA1" s="405"/>
      <c r="AB1" s="405"/>
      <c r="AC1" s="405"/>
      <c r="AD1" s="405"/>
      <c r="AE1" s="405"/>
      <c r="AF1" s="405"/>
      <c r="AG1" s="405"/>
      <c r="AH1" s="405"/>
      <c r="AI1" s="405"/>
      <c r="AJ1" s="405"/>
      <c r="AK1" s="405"/>
      <c r="AL1" s="405"/>
      <c r="AM1" s="405"/>
      <c r="AN1" s="405"/>
      <c r="AO1" s="405"/>
      <c r="AP1" s="405"/>
      <c r="AQ1" s="405"/>
      <c r="AR1" s="405"/>
      <c r="AS1" s="405"/>
      <c r="AT1" s="405"/>
      <c r="AU1" s="405"/>
    </row>
    <row r="2" spans="1:47" ht="18.75" thickBot="1">
      <c r="A2" s="789" t="s">
        <v>678</v>
      </c>
      <c r="B2" s="347"/>
      <c r="C2" s="349"/>
      <c r="D2" s="350"/>
      <c r="E2" s="350"/>
      <c r="F2" s="350"/>
      <c r="G2" s="350"/>
      <c r="H2" s="350"/>
      <c r="I2" s="350"/>
      <c r="J2" s="350"/>
      <c r="K2" s="350"/>
      <c r="L2" s="350"/>
      <c r="M2" s="350"/>
      <c r="N2" s="350"/>
      <c r="O2" s="350"/>
      <c r="P2" s="350"/>
      <c r="Q2" s="350"/>
      <c r="R2" s="350"/>
      <c r="S2" s="350"/>
      <c r="T2" s="351"/>
      <c r="U2" s="347"/>
      <c r="V2" s="347"/>
      <c r="W2" s="478"/>
      <c r="X2" s="478"/>
      <c r="Y2" s="405"/>
      <c r="Z2" s="405"/>
      <c r="AA2" s="405"/>
      <c r="AB2" s="405"/>
      <c r="AC2" s="405"/>
      <c r="AD2" s="405"/>
      <c r="AE2" s="405"/>
      <c r="AF2" s="405"/>
      <c r="AG2" s="405"/>
      <c r="AH2" s="405"/>
      <c r="AI2" s="405"/>
      <c r="AJ2" s="405"/>
      <c r="AK2" s="405"/>
      <c r="AL2" s="405"/>
      <c r="AM2" s="405"/>
      <c r="AN2" s="405"/>
      <c r="AO2" s="405"/>
      <c r="AP2" s="405"/>
      <c r="AQ2" s="405"/>
      <c r="AR2" s="405"/>
      <c r="AS2" s="405"/>
      <c r="AT2" s="405"/>
      <c r="AU2" s="405"/>
    </row>
    <row r="3" spans="1:47" ht="24.95" customHeight="1" thickTop="1">
      <c r="A3" s="788" t="s">
        <v>679</v>
      </c>
      <c r="B3" s="347"/>
      <c r="C3" s="240"/>
      <c r="D3" s="1043" t="s">
        <v>828</v>
      </c>
      <c r="E3" s="1044"/>
      <c r="F3" s="1044"/>
      <c r="G3" s="1044"/>
      <c r="H3" s="1044"/>
      <c r="I3" s="1044"/>
      <c r="J3" s="1044"/>
      <c r="K3" s="1044"/>
      <c r="L3" s="1044"/>
      <c r="M3" s="1044"/>
      <c r="N3" s="1044"/>
      <c r="O3" s="1044"/>
      <c r="P3" s="1044"/>
      <c r="Q3" s="1044"/>
      <c r="R3" s="1044"/>
      <c r="S3" s="1045"/>
      <c r="T3" s="378"/>
      <c r="U3" s="347"/>
      <c r="V3" s="347"/>
      <c r="W3" s="478"/>
      <c r="X3" s="478"/>
      <c r="Y3" s="405"/>
      <c r="Z3" s="405"/>
      <c r="AA3" s="405"/>
      <c r="AB3" s="405"/>
      <c r="AC3" s="405"/>
      <c r="AD3" s="405"/>
      <c r="AE3" s="405"/>
      <c r="AF3" s="405"/>
      <c r="AG3" s="405"/>
      <c r="AH3" s="405"/>
      <c r="AI3" s="405"/>
      <c r="AJ3" s="405"/>
      <c r="AK3" s="405"/>
      <c r="AL3" s="405"/>
      <c r="AM3" s="405"/>
      <c r="AN3" s="405"/>
      <c r="AO3" s="405"/>
      <c r="AP3" s="405"/>
      <c r="AQ3" s="405"/>
      <c r="AR3" s="405"/>
      <c r="AS3" s="405"/>
      <c r="AT3" s="405"/>
      <c r="AU3" s="405"/>
    </row>
    <row r="4" spans="1:47" ht="24.95" customHeight="1" thickBot="1">
      <c r="A4" s="775" t="s">
        <v>687</v>
      </c>
      <c r="B4" s="347"/>
      <c r="C4" s="240"/>
      <c r="D4" s="1046"/>
      <c r="E4" s="1047"/>
      <c r="F4" s="1047"/>
      <c r="G4" s="1047"/>
      <c r="H4" s="1047"/>
      <c r="I4" s="1047"/>
      <c r="J4" s="1047"/>
      <c r="K4" s="1047"/>
      <c r="L4" s="1047"/>
      <c r="M4" s="1047"/>
      <c r="N4" s="1047"/>
      <c r="O4" s="1047"/>
      <c r="P4" s="1047"/>
      <c r="Q4" s="1047"/>
      <c r="R4" s="1047"/>
      <c r="S4" s="1048"/>
      <c r="T4" s="378"/>
      <c r="U4" s="347"/>
      <c r="V4" s="347"/>
      <c r="W4" s="478"/>
      <c r="X4" s="478"/>
      <c r="Y4" s="405"/>
      <c r="Z4" s="405"/>
      <c r="AA4" s="405"/>
      <c r="AB4" s="405"/>
      <c r="AC4" s="405"/>
      <c r="AD4" s="405"/>
      <c r="AE4" s="405"/>
      <c r="AF4" s="405"/>
      <c r="AG4" s="405"/>
      <c r="AH4" s="405"/>
      <c r="AI4" s="405"/>
      <c r="AJ4" s="405"/>
      <c r="AK4" s="405"/>
      <c r="AL4" s="405"/>
      <c r="AM4" s="405"/>
      <c r="AN4" s="405"/>
      <c r="AO4" s="405"/>
      <c r="AP4" s="405"/>
      <c r="AQ4" s="405"/>
      <c r="AR4" s="405"/>
      <c r="AS4" s="405"/>
      <c r="AT4" s="405"/>
      <c r="AU4" s="405"/>
    </row>
    <row r="5" spans="1:47" ht="20.100000000000001" customHeight="1" thickTop="1" thickBot="1">
      <c r="A5" s="775" t="s">
        <v>688</v>
      </c>
      <c r="B5" s="347"/>
      <c r="C5" s="240"/>
      <c r="D5" s="231"/>
      <c r="E5" s="231"/>
      <c r="F5" s="231"/>
      <c r="G5" s="231"/>
      <c r="H5" s="231"/>
      <c r="I5" s="231"/>
      <c r="J5" s="231"/>
      <c r="K5" s="231"/>
      <c r="L5" s="231"/>
      <c r="M5" s="231"/>
      <c r="N5" s="231"/>
      <c r="O5" s="231"/>
      <c r="P5" s="231"/>
      <c r="Q5" s="231"/>
      <c r="R5" s="231"/>
      <c r="S5" s="231"/>
      <c r="T5" s="378"/>
      <c r="U5" s="347"/>
      <c r="V5" s="347"/>
      <c r="W5" s="478"/>
      <c r="X5" s="478"/>
      <c r="Y5" s="405"/>
      <c r="Z5" s="405"/>
      <c r="AA5" s="405"/>
      <c r="AB5" s="405"/>
      <c r="AC5" s="405"/>
      <c r="AD5" s="405"/>
      <c r="AE5" s="405"/>
      <c r="AF5" s="405"/>
      <c r="AG5" s="405"/>
      <c r="AH5" s="405"/>
      <c r="AI5" s="405"/>
      <c r="AJ5" s="405"/>
      <c r="AK5" s="405"/>
      <c r="AL5" s="405"/>
      <c r="AM5" s="405"/>
      <c r="AN5" s="405"/>
      <c r="AO5" s="405"/>
      <c r="AP5" s="405"/>
      <c r="AQ5" s="405"/>
      <c r="AR5" s="405"/>
      <c r="AS5" s="405"/>
      <c r="AT5" s="405"/>
      <c r="AU5" s="405"/>
    </row>
    <row r="6" spans="1:47" ht="24.95" customHeight="1" thickTop="1" thickBot="1">
      <c r="A6" s="775" t="s">
        <v>738</v>
      </c>
      <c r="B6" s="347"/>
      <c r="C6" s="240"/>
      <c r="D6" s="856" t="s">
        <v>92</v>
      </c>
      <c r="E6" s="887"/>
      <c r="F6" s="887"/>
      <c r="G6" s="887"/>
      <c r="H6" s="887"/>
      <c r="I6" s="887"/>
      <c r="J6" s="887"/>
      <c r="K6" s="887"/>
      <c r="L6" s="887"/>
      <c r="M6" s="887"/>
      <c r="N6" s="887"/>
      <c r="O6" s="887"/>
      <c r="P6" s="887"/>
      <c r="Q6" s="887"/>
      <c r="R6" s="887"/>
      <c r="S6" s="857"/>
      <c r="T6" s="378"/>
      <c r="U6" s="347"/>
      <c r="V6" s="347"/>
      <c r="W6" s="478"/>
      <c r="X6" s="478"/>
      <c r="Y6" s="405"/>
      <c r="Z6" s="405"/>
      <c r="AA6" s="405"/>
      <c r="AB6" s="405"/>
      <c r="AC6" s="405"/>
      <c r="AD6" s="405"/>
      <c r="AE6" s="405"/>
      <c r="AF6" s="405"/>
      <c r="AG6" s="405"/>
      <c r="AH6" s="405"/>
      <c r="AI6" s="405"/>
      <c r="AJ6" s="405"/>
      <c r="AK6" s="405"/>
      <c r="AL6" s="405"/>
      <c r="AM6" s="405"/>
      <c r="AN6" s="405"/>
      <c r="AO6" s="405"/>
      <c r="AP6" s="405"/>
      <c r="AQ6" s="405"/>
      <c r="AR6" s="405"/>
      <c r="AS6" s="405"/>
      <c r="AT6" s="405"/>
      <c r="AU6" s="405"/>
    </row>
    <row r="7" spans="1:47" ht="16.5" customHeight="1" thickTop="1" thickBot="1">
      <c r="A7" s="775" t="s">
        <v>872</v>
      </c>
      <c r="B7" s="347"/>
      <c r="C7" s="240"/>
      <c r="D7" s="347"/>
      <c r="E7" s="347"/>
      <c r="F7" s="347"/>
      <c r="G7" s="347"/>
      <c r="H7" s="347"/>
      <c r="I7" s="347"/>
      <c r="J7" s="347"/>
      <c r="K7" s="347"/>
      <c r="L7" s="347"/>
      <c r="M7" s="347"/>
      <c r="N7" s="347"/>
      <c r="O7" s="231"/>
      <c r="P7" s="231"/>
      <c r="Q7" s="231"/>
      <c r="R7" s="231"/>
      <c r="S7" s="231"/>
      <c r="T7" s="378"/>
      <c r="U7" s="347"/>
      <c r="V7" s="347"/>
      <c r="W7" s="478"/>
      <c r="X7" s="478"/>
      <c r="Y7" s="405"/>
      <c r="Z7" s="405"/>
      <c r="AA7" s="405"/>
      <c r="AB7" s="405"/>
      <c r="AC7" s="405"/>
      <c r="AD7" s="405"/>
      <c r="AE7" s="405"/>
      <c r="AF7" s="405"/>
      <c r="AG7" s="405"/>
      <c r="AH7" s="405"/>
      <c r="AI7" s="405"/>
      <c r="AJ7" s="405"/>
      <c r="AK7" s="405"/>
      <c r="AL7" s="405"/>
      <c r="AM7" s="405"/>
      <c r="AN7" s="405"/>
      <c r="AO7" s="405"/>
      <c r="AP7" s="405"/>
      <c r="AQ7" s="405"/>
      <c r="AR7" s="405"/>
      <c r="AS7" s="405"/>
      <c r="AT7" s="405"/>
      <c r="AU7" s="405"/>
    </row>
    <row r="8" spans="1:47" ht="24.95" customHeight="1" thickBot="1">
      <c r="A8" s="775" t="s">
        <v>817</v>
      </c>
      <c r="B8" s="347"/>
      <c r="C8" s="240"/>
      <c r="D8" s="348" t="s">
        <v>97</v>
      </c>
      <c r="E8" s="1049" t="str">
        <f>IF('2. Datos generales proyecto'!E8="","",'2. Datos generales proyecto'!E8)</f>
        <v>Ihobe</v>
      </c>
      <c r="F8" s="1050"/>
      <c r="G8" s="1051"/>
      <c r="H8" s="347"/>
      <c r="I8" s="348" t="s">
        <v>126</v>
      </c>
      <c r="J8" s="1052" t="str">
        <f>IF('2. Datos generales proyecto'!J8="","",'2. Datos generales proyecto'!J8)</f>
        <v>12345678-Z</v>
      </c>
      <c r="K8" s="1053"/>
      <c r="L8" s="347"/>
      <c r="M8" s="1023" t="s">
        <v>158</v>
      </c>
      <c r="N8" s="1024"/>
      <c r="O8" s="1049" t="str">
        <f>IF('2. Datos generales proyecto'!O8="","",'2. Datos generales proyecto'!O8)</f>
        <v>Ihobe</v>
      </c>
      <c r="P8" s="1050"/>
      <c r="Q8" s="1050"/>
      <c r="R8" s="1050"/>
      <c r="S8" s="1051"/>
      <c r="T8" s="378"/>
      <c r="U8" s="347"/>
      <c r="V8" s="347"/>
      <c r="W8" s="478"/>
      <c r="X8" s="478"/>
      <c r="Y8" s="405"/>
      <c r="Z8" s="405"/>
      <c r="AA8" s="405"/>
      <c r="AB8" s="405"/>
      <c r="AC8" s="405"/>
      <c r="AD8" s="405"/>
      <c r="AE8" s="405"/>
      <c r="AF8" s="405"/>
      <c r="AG8" s="405"/>
      <c r="AH8" s="405"/>
      <c r="AI8" s="405"/>
      <c r="AJ8" s="405"/>
      <c r="AK8" s="405"/>
      <c r="AL8" s="405"/>
      <c r="AM8" s="405"/>
      <c r="AN8" s="405"/>
      <c r="AO8" s="405"/>
      <c r="AP8" s="405"/>
      <c r="AQ8" s="405"/>
      <c r="AR8" s="405"/>
      <c r="AS8" s="405"/>
      <c r="AT8" s="405"/>
      <c r="AU8" s="405"/>
    </row>
    <row r="9" spans="1:47" ht="36.75" thickBot="1">
      <c r="A9" s="776" t="s">
        <v>751</v>
      </c>
      <c r="B9" s="347"/>
      <c r="C9" s="240"/>
      <c r="D9" s="347"/>
      <c r="E9" s="347"/>
      <c r="F9" s="347"/>
      <c r="G9" s="347"/>
      <c r="H9" s="347"/>
      <c r="I9" s="347"/>
      <c r="J9" s="347"/>
      <c r="K9" s="347"/>
      <c r="L9" s="347"/>
      <c r="M9" s="347"/>
      <c r="N9" s="347"/>
      <c r="O9" s="347"/>
      <c r="P9" s="347"/>
      <c r="Q9" s="347"/>
      <c r="R9" s="347"/>
      <c r="S9" s="347"/>
      <c r="T9" s="378"/>
      <c r="U9" s="347"/>
      <c r="V9" s="347"/>
      <c r="W9" s="478"/>
      <c r="X9" s="478"/>
      <c r="Y9" s="405"/>
      <c r="Z9" s="405"/>
      <c r="AA9" s="405"/>
      <c r="AB9" s="405"/>
      <c r="AC9" s="405"/>
      <c r="AD9" s="405"/>
      <c r="AE9" s="405"/>
      <c r="AF9" s="405"/>
      <c r="AG9" s="405"/>
      <c r="AH9" s="405"/>
      <c r="AI9" s="405"/>
      <c r="AJ9" s="405"/>
      <c r="AK9" s="405"/>
      <c r="AL9" s="405"/>
      <c r="AM9" s="405"/>
      <c r="AN9" s="405"/>
      <c r="AO9" s="405"/>
      <c r="AP9" s="405"/>
      <c r="AQ9" s="405"/>
      <c r="AR9" s="405"/>
      <c r="AS9" s="405"/>
      <c r="AT9" s="405"/>
      <c r="AU9" s="405"/>
    </row>
    <row r="10" spans="1:47" ht="24.95" customHeight="1" thickBot="1">
      <c r="A10" s="776" t="s">
        <v>835</v>
      </c>
      <c r="B10" s="347"/>
      <c r="C10" s="240"/>
      <c r="D10" s="348" t="s">
        <v>98</v>
      </c>
      <c r="E10" s="1049" t="str">
        <f>'2. Datos generales proyecto'!J10</f>
        <v>BIZKAIA</v>
      </c>
      <c r="F10" s="1051"/>
      <c r="G10" s="347"/>
      <c r="H10" s="347"/>
      <c r="I10" s="348" t="s">
        <v>502</v>
      </c>
      <c r="J10" s="1049" t="str">
        <f>IF('2. Datos generales proyecto'!E10="","",'2. Datos generales proyecto'!E10)</f>
        <v>Ibarrangelu</v>
      </c>
      <c r="K10" s="1050"/>
      <c r="L10" s="1051"/>
      <c r="M10" s="347"/>
      <c r="N10" s="347"/>
      <c r="O10" s="347"/>
      <c r="P10" s="347"/>
      <c r="Q10" s="347"/>
      <c r="R10" s="347"/>
      <c r="S10" s="347"/>
      <c r="T10" s="378"/>
      <c r="U10" s="347"/>
      <c r="V10" s="347"/>
      <c r="W10" s="478"/>
      <c r="X10" s="478"/>
      <c r="Y10" s="405"/>
      <c r="Z10" s="405"/>
      <c r="AA10" s="405"/>
      <c r="AB10" s="405"/>
      <c r="AC10" s="405"/>
      <c r="AD10" s="405"/>
      <c r="AE10" s="405"/>
      <c r="AF10" s="405"/>
      <c r="AG10" s="405"/>
      <c r="AH10" s="405"/>
      <c r="AI10" s="405"/>
      <c r="AJ10" s="405"/>
      <c r="AK10" s="405"/>
      <c r="AL10" s="405"/>
      <c r="AM10" s="405"/>
      <c r="AN10" s="405"/>
      <c r="AO10" s="405"/>
      <c r="AP10" s="405"/>
      <c r="AQ10" s="405"/>
      <c r="AR10" s="405"/>
      <c r="AS10" s="405"/>
      <c r="AT10" s="405"/>
      <c r="AU10" s="405"/>
    </row>
    <row r="11" spans="1:47" ht="16.5" customHeight="1" thickBot="1">
      <c r="A11" s="538"/>
      <c r="B11" s="347"/>
      <c r="C11" s="240"/>
      <c r="D11" s="347"/>
      <c r="E11" s="347"/>
      <c r="F11" s="347"/>
      <c r="G11" s="347"/>
      <c r="H11" s="347"/>
      <c r="I11" s="347"/>
      <c r="J11" s="347"/>
      <c r="K11" s="347"/>
      <c r="L11" s="347"/>
      <c r="M11" s="347"/>
      <c r="N11" s="347"/>
      <c r="O11" s="347"/>
      <c r="P11" s="347"/>
      <c r="Q11" s="347"/>
      <c r="R11" s="347"/>
      <c r="S11" s="347"/>
      <c r="T11" s="378"/>
      <c r="U11" s="347"/>
      <c r="V11" s="347"/>
      <c r="W11" s="478"/>
      <c r="X11" s="478"/>
      <c r="Y11" s="405"/>
      <c r="Z11" s="405"/>
      <c r="AA11" s="405"/>
      <c r="AB11" s="405"/>
      <c r="AC11" s="405"/>
      <c r="AD11" s="405"/>
      <c r="AE11" s="405"/>
      <c r="AF11" s="405"/>
      <c r="AG11" s="405"/>
      <c r="AH11" s="405"/>
      <c r="AI11" s="405"/>
      <c r="AJ11" s="405"/>
      <c r="AK11" s="405"/>
      <c r="AL11" s="405"/>
      <c r="AM11" s="405"/>
      <c r="AN11" s="405"/>
      <c r="AO11" s="405"/>
      <c r="AP11" s="405"/>
      <c r="AQ11" s="405"/>
      <c r="AR11" s="405"/>
      <c r="AS11" s="405"/>
      <c r="AT11" s="405"/>
      <c r="AU11" s="405"/>
    </row>
    <row r="12" spans="1:47" ht="24.95" customHeight="1" thickBot="1">
      <c r="A12" s="538"/>
      <c r="B12" s="347"/>
      <c r="C12" s="240"/>
      <c r="D12" s="348" t="s">
        <v>572</v>
      </c>
      <c r="E12" s="407" t="s">
        <v>644</v>
      </c>
      <c r="F12" s="1052" t="str">
        <f>IF('2. Datos generales proyecto'!F16=0,"",'2. Datos generales proyecto'!F16)</f>
        <v>Terreno_Forestal</v>
      </c>
      <c r="G12" s="1053"/>
      <c r="H12" s="407" t="s">
        <v>645</v>
      </c>
      <c r="I12" s="1052" t="str">
        <f>IF('2. Datos generales proyecto'!J16=0,"",'2. Datos generales proyecto'!J16)</f>
        <v>Terreno_Forestal</v>
      </c>
      <c r="J12" s="1054"/>
      <c r="K12" s="1053"/>
      <c r="L12" s="347"/>
      <c r="M12" s="347"/>
      <c r="N12" s="347"/>
      <c r="O12" s="347"/>
      <c r="P12" s="347"/>
      <c r="Q12" s="347"/>
      <c r="R12" s="347"/>
      <c r="S12" s="347"/>
      <c r="T12" s="378"/>
      <c r="U12" s="347"/>
      <c r="V12" s="347"/>
      <c r="W12" s="478"/>
      <c r="X12" s="478"/>
      <c r="Y12" s="405"/>
      <c r="Z12" s="405"/>
      <c r="AA12" s="405"/>
      <c r="AB12" s="405"/>
      <c r="AC12" s="405"/>
      <c r="AD12" s="405"/>
      <c r="AE12" s="405"/>
      <c r="AF12" s="405"/>
      <c r="AG12" s="405"/>
      <c r="AH12" s="405"/>
      <c r="AI12" s="405"/>
      <c r="AJ12" s="405"/>
      <c r="AK12" s="405"/>
      <c r="AL12" s="405"/>
      <c r="AM12" s="405"/>
      <c r="AN12" s="405"/>
      <c r="AO12" s="405"/>
      <c r="AP12" s="405"/>
      <c r="AQ12" s="405"/>
      <c r="AR12" s="405"/>
      <c r="AS12" s="405"/>
      <c r="AT12" s="405"/>
      <c r="AU12" s="405"/>
    </row>
    <row r="13" spans="1:47" ht="16.5" customHeight="1" thickBot="1">
      <c r="A13" s="539"/>
      <c r="B13" s="347"/>
      <c r="C13" s="240"/>
      <c r="D13" s="347"/>
      <c r="E13" s="347"/>
      <c r="F13" s="347"/>
      <c r="G13" s="347"/>
      <c r="H13" s="347"/>
      <c r="I13" s="347"/>
      <c r="J13" s="347"/>
      <c r="K13" s="347"/>
      <c r="L13" s="347"/>
      <c r="M13" s="347"/>
      <c r="N13" s="347"/>
      <c r="O13" s="347"/>
      <c r="P13" s="347"/>
      <c r="Q13" s="347"/>
      <c r="R13" s="347"/>
      <c r="S13" s="347"/>
      <c r="T13" s="378"/>
      <c r="U13" s="347"/>
      <c r="V13" s="347"/>
      <c r="W13" s="478"/>
      <c r="X13" s="478"/>
      <c r="Y13" s="405"/>
      <c r="Z13" s="405"/>
      <c r="AA13" s="405"/>
      <c r="AB13" s="405"/>
      <c r="AC13" s="405"/>
      <c r="AD13" s="405"/>
      <c r="AE13" s="405"/>
      <c r="AF13" s="405"/>
      <c r="AG13" s="405"/>
      <c r="AH13" s="405"/>
      <c r="AI13" s="405"/>
      <c r="AJ13" s="405"/>
      <c r="AK13" s="405"/>
      <c r="AL13" s="405"/>
      <c r="AM13" s="405"/>
      <c r="AN13" s="405"/>
      <c r="AO13" s="405"/>
      <c r="AP13" s="405"/>
      <c r="AQ13" s="405"/>
      <c r="AR13" s="405"/>
      <c r="AS13" s="405"/>
      <c r="AT13" s="405"/>
      <c r="AU13" s="405"/>
    </row>
    <row r="14" spans="1:47" ht="24.95" customHeight="1" thickTop="1" thickBot="1">
      <c r="A14" s="540"/>
      <c r="B14" s="347"/>
      <c r="C14" s="240"/>
      <c r="D14" s="856" t="s">
        <v>594</v>
      </c>
      <c r="E14" s="887"/>
      <c r="F14" s="887"/>
      <c r="G14" s="887"/>
      <c r="H14" s="887"/>
      <c r="I14" s="887"/>
      <c r="J14" s="887"/>
      <c r="K14" s="887"/>
      <c r="L14" s="887"/>
      <c r="M14" s="887"/>
      <c r="N14" s="887"/>
      <c r="O14" s="887"/>
      <c r="P14" s="887"/>
      <c r="Q14" s="887"/>
      <c r="R14" s="887"/>
      <c r="S14" s="857"/>
      <c r="T14" s="378"/>
      <c r="U14" s="347"/>
      <c r="V14" s="832" t="s">
        <v>818</v>
      </c>
      <c r="W14" s="832"/>
      <c r="X14" s="832"/>
      <c r="Y14" s="405"/>
      <c r="Z14" s="405"/>
      <c r="AA14" s="405"/>
      <c r="AB14" s="405"/>
      <c r="AC14" s="405"/>
      <c r="AD14" s="405"/>
      <c r="AE14" s="405"/>
      <c r="AF14" s="405"/>
      <c r="AG14" s="405"/>
      <c r="AH14" s="405"/>
      <c r="AI14" s="405"/>
      <c r="AJ14" s="405"/>
      <c r="AK14" s="405"/>
      <c r="AL14" s="405"/>
      <c r="AM14" s="405"/>
      <c r="AN14" s="405"/>
      <c r="AO14" s="405"/>
      <c r="AP14" s="405"/>
      <c r="AQ14" s="405"/>
      <c r="AR14" s="405"/>
      <c r="AS14" s="405"/>
      <c r="AT14" s="405"/>
      <c r="AU14" s="405"/>
    </row>
    <row r="15" spans="1:47" ht="20.100000000000001" customHeight="1" thickTop="1" thickBot="1">
      <c r="A15" s="540"/>
      <c r="B15" s="347"/>
      <c r="C15" s="240"/>
      <c r="D15" s="347"/>
      <c r="E15" s="347"/>
      <c r="F15" s="347"/>
      <c r="G15" s="347"/>
      <c r="H15" s="347"/>
      <c r="I15" s="347"/>
      <c r="J15" s="347"/>
      <c r="K15" s="347"/>
      <c r="L15" s="347"/>
      <c r="M15" s="347"/>
      <c r="N15" s="347"/>
      <c r="O15" s="347"/>
      <c r="P15" s="347"/>
      <c r="Q15" s="347"/>
      <c r="R15" s="347"/>
      <c r="S15" s="347"/>
      <c r="T15" s="378"/>
      <c r="U15" s="347"/>
      <c r="V15" s="832"/>
      <c r="W15" s="832"/>
      <c r="X15" s="832"/>
      <c r="Y15" s="405"/>
      <c r="Z15" s="405"/>
      <c r="AA15" s="405"/>
      <c r="AB15" s="405"/>
      <c r="AC15" s="405"/>
      <c r="AD15" s="405"/>
      <c r="AE15" s="405"/>
      <c r="AF15" s="405"/>
      <c r="AG15" s="405"/>
      <c r="AH15" s="405"/>
      <c r="AI15" s="405"/>
      <c r="AJ15" s="405"/>
      <c r="AK15" s="405"/>
      <c r="AL15" s="405"/>
      <c r="AM15" s="405"/>
      <c r="AN15" s="405"/>
      <c r="AO15" s="405"/>
      <c r="AP15" s="405"/>
      <c r="AQ15" s="405"/>
      <c r="AR15" s="405"/>
      <c r="AS15" s="405"/>
      <c r="AT15" s="405"/>
      <c r="AU15" s="405"/>
    </row>
    <row r="16" spans="1:47" ht="24.95" customHeight="1" thickBot="1">
      <c r="A16" s="540"/>
      <c r="B16" s="347"/>
      <c r="C16" s="240"/>
      <c r="D16" s="347"/>
      <c r="E16" s="347"/>
      <c r="F16" s="347"/>
      <c r="G16" s="999" t="s">
        <v>520</v>
      </c>
      <c r="H16" s="1000"/>
      <c r="I16" s="1001"/>
      <c r="J16" s="234"/>
      <c r="K16" s="999" t="s">
        <v>521</v>
      </c>
      <c r="L16" s="1000"/>
      <c r="M16" s="1001"/>
      <c r="N16" s="347"/>
      <c r="O16" s="347"/>
      <c r="P16" s="347"/>
      <c r="Q16" s="347"/>
      <c r="R16" s="347"/>
      <c r="S16" s="347"/>
      <c r="T16" s="378"/>
      <c r="U16" s="347"/>
      <c r="V16" s="832"/>
      <c r="W16" s="832"/>
      <c r="X16" s="832"/>
      <c r="Y16" s="405"/>
      <c r="Z16" s="405"/>
      <c r="AA16" s="405"/>
      <c r="AB16" s="405"/>
      <c r="AC16" s="405"/>
      <c r="AD16" s="405"/>
      <c r="AE16" s="405"/>
      <c r="AF16" s="405"/>
      <c r="AG16" s="405"/>
      <c r="AH16" s="405"/>
      <c r="AI16" s="405"/>
      <c r="AJ16" s="405"/>
      <c r="AK16" s="405"/>
      <c r="AL16" s="405"/>
      <c r="AM16" s="405"/>
      <c r="AN16" s="405"/>
      <c r="AO16" s="405"/>
      <c r="AP16" s="405"/>
      <c r="AQ16" s="405"/>
      <c r="AR16" s="405"/>
      <c r="AS16" s="405"/>
      <c r="AT16" s="405"/>
      <c r="AU16" s="405"/>
    </row>
    <row r="17" spans="1:47" ht="18.75" thickBot="1">
      <c r="A17" s="540"/>
      <c r="B17" s="347"/>
      <c r="C17" s="240"/>
      <c r="D17" s="347"/>
      <c r="E17" s="347"/>
      <c r="F17" s="347"/>
      <c r="G17" s="347"/>
      <c r="H17" s="347"/>
      <c r="I17" s="347"/>
      <c r="J17" s="347"/>
      <c r="K17" s="347"/>
      <c r="L17" s="347"/>
      <c r="M17" s="347"/>
      <c r="N17" s="347"/>
      <c r="O17" s="347"/>
      <c r="P17" s="347"/>
      <c r="Q17" s="347"/>
      <c r="R17" s="347"/>
      <c r="S17" s="347"/>
      <c r="T17" s="378"/>
      <c r="U17" s="347"/>
      <c r="V17" s="347"/>
      <c r="W17" s="478"/>
      <c r="X17" s="478"/>
      <c r="Y17" s="405"/>
      <c r="Z17" s="405"/>
      <c r="AA17" s="405"/>
      <c r="AB17" s="405"/>
      <c r="AC17" s="405"/>
      <c r="AD17" s="405"/>
      <c r="AE17" s="405"/>
      <c r="AF17" s="405"/>
      <c r="AG17" s="405"/>
      <c r="AH17" s="405"/>
      <c r="AI17" s="405"/>
      <c r="AJ17" s="405"/>
      <c r="AK17" s="405"/>
      <c r="AL17" s="405"/>
      <c r="AM17" s="405"/>
      <c r="AN17" s="405"/>
      <c r="AO17" s="405"/>
      <c r="AP17" s="405"/>
      <c r="AQ17" s="405"/>
      <c r="AR17" s="405"/>
      <c r="AS17" s="405"/>
      <c r="AT17" s="405"/>
      <c r="AU17" s="405"/>
    </row>
    <row r="18" spans="1:47" ht="39.950000000000003" customHeight="1" thickBot="1">
      <c r="A18" s="539"/>
      <c r="B18" s="347"/>
      <c r="C18" s="240"/>
      <c r="D18" s="348" t="s">
        <v>733</v>
      </c>
      <c r="E18" s="347"/>
      <c r="F18" s="295" t="s">
        <v>696</v>
      </c>
      <c r="G18" s="347"/>
      <c r="H18" s="408">
        <f>IFERROR(IF('4. Absorciones-Suelo'!I9=4,0,'4. Absorciones-Suelo'!G37*44/12*'2. Datos generales proyecto'!J26),"")</f>
        <v>0</v>
      </c>
      <c r="I18" s="347"/>
      <c r="J18" s="295" t="s">
        <v>734</v>
      </c>
      <c r="K18" s="347"/>
      <c r="L18" s="408">
        <f>'4. Absorciones-Suelo'!K37*44/12*'2. Datos generales proyecto'!J26</f>
        <v>144.27114473993993</v>
      </c>
      <c r="M18" s="347"/>
      <c r="N18" s="406"/>
      <c r="O18" s="347"/>
      <c r="P18" s="347"/>
      <c r="Q18" s="347"/>
      <c r="R18" s="347"/>
      <c r="S18" s="347"/>
      <c r="T18" s="378"/>
      <c r="U18" s="347"/>
      <c r="V18" s="347"/>
      <c r="W18" s="478"/>
      <c r="X18" s="478"/>
      <c r="Y18" s="405"/>
      <c r="Z18" s="405"/>
      <c r="AA18" s="405"/>
      <c r="AB18" s="405"/>
      <c r="AC18" s="405"/>
      <c r="AD18" s="405"/>
      <c r="AE18" s="405"/>
      <c r="AF18" s="405"/>
      <c r="AG18" s="405"/>
      <c r="AH18" s="405"/>
      <c r="AI18" s="405"/>
      <c r="AJ18" s="405"/>
      <c r="AK18" s="405"/>
      <c r="AL18" s="405"/>
      <c r="AM18" s="405"/>
      <c r="AN18" s="405"/>
      <c r="AO18" s="405"/>
      <c r="AP18" s="405"/>
      <c r="AQ18" s="405"/>
      <c r="AR18" s="405"/>
      <c r="AS18" s="405"/>
      <c r="AT18" s="405"/>
      <c r="AU18" s="405"/>
    </row>
    <row r="19" spans="1:47" ht="51.95" customHeight="1" thickBot="1">
      <c r="A19" s="539"/>
      <c r="B19" s="347"/>
      <c r="C19" s="240"/>
      <c r="D19" s="293" t="s">
        <v>801</v>
      </c>
      <c r="E19" s="347"/>
      <c r="F19" s="299"/>
      <c r="G19" s="347"/>
      <c r="H19" s="347"/>
      <c r="I19" s="347"/>
      <c r="J19" s="529" t="s">
        <v>802</v>
      </c>
      <c r="K19" s="347"/>
      <c r="L19" s="408">
        <f>IFERROR(('4. Absorciones-Suelo'!I44+'4. Absorciones-Suelo'!I46)*44/12*'2. Datos generales proyecto'!J26,"")</f>
        <v>255.81600000000003</v>
      </c>
      <c r="M19" s="502"/>
      <c r="N19" s="347"/>
      <c r="O19" s="347"/>
      <c r="P19" s="347"/>
      <c r="Q19" s="347"/>
      <c r="R19" s="347"/>
      <c r="S19" s="347"/>
      <c r="T19" s="378"/>
      <c r="U19" s="347"/>
      <c r="V19" s="347"/>
      <c r="W19" s="478"/>
      <c r="X19" s="478"/>
      <c r="Y19" s="405"/>
      <c r="Z19" s="405"/>
      <c r="AA19" s="405"/>
      <c r="AB19" s="405"/>
      <c r="AC19" s="405"/>
      <c r="AD19" s="405"/>
      <c r="AE19" s="405"/>
      <c r="AF19" s="405"/>
      <c r="AG19" s="405"/>
      <c r="AH19" s="405"/>
      <c r="AI19" s="405"/>
      <c r="AJ19" s="405"/>
      <c r="AK19" s="405"/>
      <c r="AL19" s="405"/>
      <c r="AM19" s="405"/>
      <c r="AN19" s="405"/>
      <c r="AO19" s="405"/>
      <c r="AP19" s="405"/>
      <c r="AQ19" s="405"/>
      <c r="AR19" s="405"/>
      <c r="AS19" s="405"/>
      <c r="AT19" s="405"/>
      <c r="AU19" s="405"/>
    </row>
    <row r="20" spans="1:47" ht="50.1" customHeight="1" thickBot="1">
      <c r="A20" s="539"/>
      <c r="B20" s="347"/>
      <c r="C20" s="240"/>
      <c r="D20" s="348" t="s">
        <v>596</v>
      </c>
      <c r="E20" s="347"/>
      <c r="F20" s="295" t="s">
        <v>692</v>
      </c>
      <c r="G20" s="406"/>
      <c r="H20" s="408">
        <f>'4. Absorciones-Suelo'!G35*'2. Datos generales proyecto'!J26*44/12</f>
        <v>1244.199535962877</v>
      </c>
      <c r="I20" s="347"/>
      <c r="J20" s="295" t="s">
        <v>789</v>
      </c>
      <c r="K20" s="347"/>
      <c r="L20" s="408">
        <f>IFERROR('4. Absorciones-Suelo'!K36*44/12*'2. Datos generales proyecto'!J26,"")</f>
        <v>1350.4647679814384</v>
      </c>
      <c r="M20" s="513"/>
      <c r="N20" s="406"/>
      <c r="O20" s="347"/>
      <c r="P20" s="347"/>
      <c r="Q20" s="347"/>
      <c r="R20" s="347"/>
      <c r="S20" s="347"/>
      <c r="T20" s="378"/>
      <c r="U20" s="347"/>
      <c r="V20" s="347"/>
      <c r="W20" s="478"/>
      <c r="X20" s="478"/>
      <c r="Y20" s="405"/>
      <c r="Z20" s="405"/>
      <c r="AA20" s="405"/>
      <c r="AB20" s="405"/>
      <c r="AC20" s="405"/>
      <c r="AD20" s="405"/>
      <c r="AE20" s="405"/>
      <c r="AF20" s="405"/>
      <c r="AG20" s="405"/>
      <c r="AH20" s="405"/>
      <c r="AI20" s="405"/>
      <c r="AJ20" s="405"/>
      <c r="AK20" s="405"/>
      <c r="AL20" s="405"/>
      <c r="AM20" s="405"/>
      <c r="AN20" s="405"/>
      <c r="AO20" s="405"/>
      <c r="AP20" s="405"/>
      <c r="AQ20" s="405"/>
      <c r="AR20" s="405"/>
      <c r="AS20" s="405"/>
      <c r="AT20" s="405"/>
      <c r="AU20" s="405"/>
    </row>
    <row r="21" spans="1:47" ht="51.75" customHeight="1" thickBot="1">
      <c r="A21" s="539"/>
      <c r="B21" s="347"/>
      <c r="C21" s="240"/>
      <c r="D21" s="348" t="s">
        <v>718</v>
      </c>
      <c r="E21" s="347"/>
      <c r="F21" s="347"/>
      <c r="G21" s="406"/>
      <c r="H21" s="347"/>
      <c r="I21" s="347"/>
      <c r="J21" s="347"/>
      <c r="K21" s="503"/>
      <c r="L21" s="408">
        <f>IFERROR(-('4. Absorciones-Suelo'!G35-'4. Absorciones-Suelo'!G36)*'2. Datos generales proyecto'!J26*44/12,0)</f>
        <v>0</v>
      </c>
      <c r="M21" s="502"/>
      <c r="N21" s="502"/>
      <c r="O21" s="347"/>
      <c r="P21" s="347"/>
      <c r="Q21" s="347"/>
      <c r="R21" s="347"/>
      <c r="S21" s="347"/>
      <c r="T21" s="378"/>
      <c r="U21" s="347"/>
      <c r="V21" s="347"/>
      <c r="W21" s="478"/>
      <c r="X21" s="478"/>
      <c r="Y21" s="405"/>
      <c r="Z21" s="405"/>
      <c r="AA21" s="405"/>
      <c r="AB21" s="405"/>
      <c r="AC21" s="405"/>
      <c r="AD21" s="405"/>
      <c r="AE21" s="405"/>
      <c r="AF21" s="405"/>
      <c r="AG21" s="405"/>
      <c r="AH21" s="405"/>
      <c r="AI21" s="405"/>
      <c r="AJ21" s="405"/>
      <c r="AK21" s="405"/>
      <c r="AL21" s="405"/>
      <c r="AM21" s="405"/>
      <c r="AN21" s="405"/>
      <c r="AO21" s="405"/>
      <c r="AP21" s="405"/>
      <c r="AQ21" s="405"/>
      <c r="AR21" s="405"/>
      <c r="AS21" s="405"/>
      <c r="AT21" s="405"/>
      <c r="AU21" s="405"/>
    </row>
    <row r="22" spans="1:47" ht="19.5" thickBot="1">
      <c r="A22" s="541"/>
      <c r="B22" s="347"/>
      <c r="C22" s="240"/>
      <c r="D22" s="347"/>
      <c r="E22" s="347"/>
      <c r="F22" s="347"/>
      <c r="G22" s="406"/>
      <c r="H22" s="406"/>
      <c r="I22" s="347"/>
      <c r="J22" s="347"/>
      <c r="K22" s="347"/>
      <c r="L22" s="347"/>
      <c r="M22" s="347"/>
      <c r="N22" s="347"/>
      <c r="O22" s="347"/>
      <c r="P22" s="347"/>
      <c r="Q22" s="347"/>
      <c r="R22" s="347"/>
      <c r="S22" s="347"/>
      <c r="T22" s="378"/>
      <c r="U22" s="347"/>
      <c r="V22" s="347"/>
      <c r="W22" s="478"/>
      <c r="X22" s="478"/>
      <c r="Y22" s="405"/>
      <c r="Z22" s="405"/>
      <c r="AA22" s="405"/>
      <c r="AB22" s="405"/>
      <c r="AC22" s="405"/>
      <c r="AD22" s="405"/>
      <c r="AE22" s="405"/>
      <c r="AF22" s="405"/>
      <c r="AG22" s="405"/>
      <c r="AH22" s="405"/>
      <c r="AI22" s="405"/>
      <c r="AJ22" s="405"/>
      <c r="AK22" s="405"/>
      <c r="AL22" s="405"/>
      <c r="AM22" s="405"/>
      <c r="AN22" s="405"/>
      <c r="AO22" s="405"/>
      <c r="AP22" s="405"/>
      <c r="AQ22" s="405"/>
      <c r="AR22" s="405"/>
      <c r="AS22" s="405"/>
      <c r="AT22" s="405"/>
      <c r="AU22" s="405"/>
    </row>
    <row r="23" spans="1:47" ht="39.950000000000003" customHeight="1" thickBot="1">
      <c r="A23" s="541"/>
      <c r="B23" s="347"/>
      <c r="C23" s="240"/>
      <c r="D23" s="1023" t="s">
        <v>627</v>
      </c>
      <c r="E23" s="1024"/>
      <c r="F23" s="347"/>
      <c r="G23" s="406"/>
      <c r="H23" s="408">
        <f>IFERROR(H18+H20,"")</f>
        <v>1244.199535962877</v>
      </c>
      <c r="I23" s="347"/>
      <c r="J23" s="347"/>
      <c r="K23" s="347"/>
      <c r="L23" s="408">
        <f>IFERROR(L18+L20+L21+L19,"")</f>
        <v>1750.5519127213784</v>
      </c>
      <c r="M23" s="347"/>
      <c r="N23" s="347"/>
      <c r="O23" s="406"/>
      <c r="P23" s="347"/>
      <c r="Q23" s="347"/>
      <c r="R23" s="347"/>
      <c r="S23" s="347"/>
      <c r="T23" s="378"/>
      <c r="U23" s="347"/>
      <c r="V23" s="347"/>
      <c r="W23" s="478"/>
      <c r="X23" s="478"/>
      <c r="Y23" s="405"/>
      <c r="Z23" s="405"/>
      <c r="AA23" s="405"/>
      <c r="AB23" s="405"/>
      <c r="AC23" s="405"/>
      <c r="AD23" s="405"/>
      <c r="AE23" s="405"/>
      <c r="AF23" s="405"/>
      <c r="AG23" s="405"/>
      <c r="AH23" s="405"/>
      <c r="AI23" s="405"/>
      <c r="AJ23" s="405"/>
      <c r="AK23" s="405"/>
      <c r="AL23" s="405"/>
      <c r="AM23" s="405"/>
      <c r="AN23" s="405"/>
      <c r="AO23" s="405"/>
      <c r="AP23" s="405"/>
      <c r="AQ23" s="405"/>
      <c r="AR23" s="405"/>
      <c r="AS23" s="405"/>
      <c r="AT23" s="405"/>
      <c r="AU23" s="405"/>
    </row>
    <row r="24" spans="1:47" ht="18.75">
      <c r="A24" s="541"/>
      <c r="B24" s="347"/>
      <c r="C24" s="240"/>
      <c r="D24" s="347"/>
      <c r="E24" s="347"/>
      <c r="F24" s="347"/>
      <c r="G24" s="406"/>
      <c r="H24" s="347"/>
      <c r="I24" s="347"/>
      <c r="J24" s="347"/>
      <c r="K24" s="347"/>
      <c r="L24" s="347"/>
      <c r="M24" s="347"/>
      <c r="N24" s="347"/>
      <c r="O24" s="347"/>
      <c r="P24" s="347"/>
      <c r="Q24" s="347"/>
      <c r="R24" s="347"/>
      <c r="S24" s="347"/>
      <c r="T24" s="378"/>
      <c r="U24" s="347"/>
      <c r="V24" s="347"/>
      <c r="W24" s="478"/>
      <c r="X24" s="478"/>
      <c r="Y24" s="405"/>
      <c r="Z24" s="405"/>
      <c r="AA24" s="405"/>
      <c r="AB24" s="405"/>
      <c r="AC24" s="405"/>
      <c r="AD24" s="405"/>
      <c r="AE24" s="405"/>
      <c r="AF24" s="405"/>
      <c r="AG24" s="405"/>
      <c r="AH24" s="405"/>
      <c r="AI24" s="405"/>
      <c r="AJ24" s="405"/>
      <c r="AK24" s="405"/>
      <c r="AL24" s="405"/>
      <c r="AM24" s="405"/>
      <c r="AN24" s="405"/>
      <c r="AO24" s="405"/>
      <c r="AP24" s="405"/>
      <c r="AQ24" s="405"/>
      <c r="AR24" s="405"/>
      <c r="AS24" s="405"/>
      <c r="AT24" s="405"/>
      <c r="AU24" s="405"/>
    </row>
    <row r="25" spans="1:47" ht="19.5" thickBot="1">
      <c r="A25" s="541"/>
      <c r="B25" s="347"/>
      <c r="C25" s="240"/>
      <c r="D25" s="347"/>
      <c r="E25" s="347"/>
      <c r="F25" s="347"/>
      <c r="G25" s="347"/>
      <c r="H25" s="347"/>
      <c r="I25" s="347"/>
      <c r="J25" s="347"/>
      <c r="K25" s="347"/>
      <c r="L25" s="406"/>
      <c r="M25" s="347"/>
      <c r="N25" s="347"/>
      <c r="O25" s="347"/>
      <c r="P25" s="347"/>
      <c r="Q25" s="347"/>
      <c r="R25" s="347"/>
      <c r="S25" s="347"/>
      <c r="T25" s="378"/>
      <c r="U25" s="347"/>
      <c r="V25" s="347"/>
      <c r="W25" s="478"/>
      <c r="X25" s="478"/>
      <c r="Y25" s="405"/>
      <c r="Z25" s="405"/>
      <c r="AA25" s="405"/>
      <c r="AB25" s="405"/>
      <c r="AC25" s="405"/>
      <c r="AD25" s="405"/>
      <c r="AE25" s="405"/>
      <c r="AF25" s="405"/>
      <c r="AG25" s="405"/>
      <c r="AH25" s="405"/>
      <c r="AI25" s="405"/>
      <c r="AJ25" s="405"/>
      <c r="AK25" s="405"/>
      <c r="AL25" s="405"/>
      <c r="AM25" s="405"/>
      <c r="AN25" s="405"/>
      <c r="AO25" s="405"/>
      <c r="AP25" s="405"/>
      <c r="AQ25" s="405"/>
      <c r="AR25" s="405"/>
      <c r="AS25" s="405"/>
      <c r="AT25" s="405"/>
      <c r="AU25" s="405"/>
    </row>
    <row r="26" spans="1:47" ht="22.5" customHeight="1" thickBot="1">
      <c r="A26" s="780" t="s">
        <v>808</v>
      </c>
      <c r="B26" s="347"/>
      <c r="C26" s="240"/>
      <c r="D26" s="1038" t="s">
        <v>728</v>
      </c>
      <c r="E26" s="1039"/>
      <c r="F26" s="1039"/>
      <c r="G26" s="1039"/>
      <c r="H26" s="1039"/>
      <c r="I26" s="1039"/>
      <c r="J26" s="1040"/>
      <c r="K26" s="347"/>
      <c r="L26" s="347"/>
      <c r="M26" s="347"/>
      <c r="N26" s="347"/>
      <c r="O26" s="347"/>
      <c r="P26" s="347"/>
      <c r="Q26" s="347"/>
      <c r="R26" s="347"/>
      <c r="S26" s="347"/>
      <c r="T26" s="378"/>
      <c r="U26" s="347"/>
      <c r="V26" s="347"/>
      <c r="W26" s="478"/>
      <c r="X26" s="478"/>
      <c r="Y26" s="405"/>
      <c r="Z26" s="405"/>
      <c r="AA26" s="405"/>
      <c r="AB26" s="405"/>
      <c r="AC26" s="405"/>
      <c r="AD26" s="405"/>
      <c r="AE26" s="405"/>
      <c r="AF26" s="405"/>
      <c r="AG26" s="405"/>
      <c r="AH26" s="405"/>
      <c r="AI26" s="405"/>
      <c r="AJ26" s="405"/>
      <c r="AK26" s="405"/>
      <c r="AL26" s="405"/>
      <c r="AM26" s="405"/>
      <c r="AN26" s="405"/>
      <c r="AO26" s="405"/>
      <c r="AP26" s="405"/>
      <c r="AQ26" s="405"/>
      <c r="AR26" s="405"/>
      <c r="AS26" s="405"/>
      <c r="AT26" s="405"/>
      <c r="AU26" s="405"/>
    </row>
    <row r="27" spans="1:47" ht="18.75" thickBot="1">
      <c r="A27" s="543"/>
      <c r="B27" s="347"/>
      <c r="C27" s="240"/>
      <c r="D27" s="347"/>
      <c r="E27" s="347"/>
      <c r="F27" s="347"/>
      <c r="G27" s="347"/>
      <c r="H27" s="347"/>
      <c r="I27" s="347"/>
      <c r="J27" s="347"/>
      <c r="K27" s="347"/>
      <c r="L27" s="347"/>
      <c r="M27" s="347"/>
      <c r="N27" s="347"/>
      <c r="O27" s="347"/>
      <c r="P27" s="347"/>
      <c r="Q27" s="347"/>
      <c r="R27" s="347"/>
      <c r="S27" s="347"/>
      <c r="T27" s="378"/>
      <c r="U27" s="347"/>
      <c r="V27" s="347"/>
      <c r="W27" s="478"/>
      <c r="X27" s="478"/>
      <c r="Y27" s="405"/>
      <c r="Z27" s="405"/>
      <c r="AA27" s="405"/>
      <c r="AB27" s="405"/>
      <c r="AC27" s="405"/>
      <c r="AD27" s="405"/>
      <c r="AE27" s="405"/>
      <c r="AF27" s="405"/>
      <c r="AG27" s="405"/>
      <c r="AH27" s="405"/>
      <c r="AI27" s="405"/>
      <c r="AJ27" s="405"/>
      <c r="AK27" s="405"/>
      <c r="AL27" s="405"/>
      <c r="AM27" s="405"/>
      <c r="AN27" s="405"/>
      <c r="AO27" s="405"/>
      <c r="AP27" s="405"/>
      <c r="AQ27" s="405"/>
      <c r="AR27" s="405"/>
      <c r="AS27" s="405"/>
      <c r="AT27" s="405"/>
      <c r="AU27" s="405"/>
    </row>
    <row r="28" spans="1:47" ht="20.25" thickBot="1">
      <c r="A28" s="536"/>
      <c r="B28" s="347"/>
      <c r="C28" s="240"/>
      <c r="D28" s="1038" t="s">
        <v>607</v>
      </c>
      <c r="E28" s="1039"/>
      <c r="F28" s="1039"/>
      <c r="G28" s="1039"/>
      <c r="H28" s="1039"/>
      <c r="I28" s="1039"/>
      <c r="J28" s="1039"/>
      <c r="K28" s="1039"/>
      <c r="L28" s="1039"/>
      <c r="M28" s="348" t="s">
        <v>732</v>
      </c>
      <c r="N28" s="347"/>
      <c r="O28" s="347"/>
      <c r="P28" s="1014"/>
      <c r="Q28" s="1014"/>
      <c r="R28" s="1014"/>
      <c r="S28" s="347"/>
      <c r="T28" s="378"/>
      <c r="U28" s="347"/>
      <c r="V28" s="347"/>
      <c r="W28" s="478"/>
      <c r="X28" s="478"/>
      <c r="Y28" s="405"/>
      <c r="Z28" s="405"/>
      <c r="AA28" s="405"/>
      <c r="AB28" s="405"/>
      <c r="AC28" s="405"/>
      <c r="AD28" s="405"/>
      <c r="AE28" s="405"/>
      <c r="AF28" s="405"/>
      <c r="AG28" s="405"/>
      <c r="AH28" s="405"/>
      <c r="AI28" s="405"/>
      <c r="AJ28" s="405"/>
      <c r="AK28" s="405"/>
      <c r="AL28" s="405"/>
      <c r="AM28" s="405"/>
      <c r="AN28" s="405"/>
      <c r="AO28" s="405"/>
      <c r="AP28" s="405"/>
      <c r="AQ28" s="405"/>
      <c r="AR28" s="405"/>
      <c r="AS28" s="405"/>
      <c r="AT28" s="405"/>
      <c r="AU28" s="405"/>
    </row>
    <row r="29" spans="1:47" ht="17.25" customHeight="1">
      <c r="A29" s="536"/>
      <c r="B29" s="347"/>
      <c r="C29" s="240"/>
      <c r="D29" s="1041" t="s">
        <v>605</v>
      </c>
      <c r="E29" s="1042"/>
      <c r="F29" s="1042"/>
      <c r="G29" s="1042"/>
      <c r="H29" s="1042"/>
      <c r="I29" s="1042"/>
      <c r="J29" s="1042"/>
      <c r="K29" s="1042"/>
      <c r="L29" s="1042"/>
      <c r="M29" s="517">
        <f>IFERROR((L23-H23),"")</f>
        <v>506.35237675850135</v>
      </c>
      <c r="N29" s="406"/>
      <c r="O29" s="347"/>
      <c r="P29" s="1014"/>
      <c r="Q29" s="1014"/>
      <c r="R29" s="1014"/>
      <c r="S29" s="347"/>
      <c r="T29" s="378"/>
      <c r="U29" s="347"/>
      <c r="V29" s="347"/>
      <c r="W29" s="478"/>
      <c r="X29" s="478"/>
      <c r="Y29" s="405"/>
      <c r="Z29" s="405"/>
      <c r="AA29" s="405"/>
      <c r="AB29" s="405"/>
      <c r="AC29" s="405"/>
      <c r="AD29" s="405"/>
      <c r="AE29" s="405"/>
      <c r="AF29" s="405"/>
      <c r="AG29" s="405"/>
      <c r="AH29" s="405"/>
      <c r="AI29" s="405"/>
      <c r="AJ29" s="405"/>
      <c r="AK29" s="405"/>
      <c r="AL29" s="405"/>
      <c r="AM29" s="405"/>
      <c r="AN29" s="405"/>
      <c r="AO29" s="405"/>
      <c r="AP29" s="405"/>
      <c r="AQ29" s="405"/>
      <c r="AR29" s="405"/>
      <c r="AS29" s="405"/>
      <c r="AT29" s="405"/>
      <c r="AU29" s="405"/>
    </row>
    <row r="30" spans="1:47" ht="17.25" customHeight="1">
      <c r="A30" s="536"/>
      <c r="B30" s="347"/>
      <c r="C30" s="240"/>
      <c r="D30" s="1025" t="s">
        <v>731</v>
      </c>
      <c r="E30" s="1026"/>
      <c r="F30" s="1026"/>
      <c r="G30" s="1026"/>
      <c r="H30" s="1026"/>
      <c r="I30" s="1026"/>
      <c r="J30" s="1026"/>
      <c r="K30" s="1026"/>
      <c r="L30" s="1026"/>
      <c r="M30" s="518">
        <f>IFERROR(M29*0.2,"")</f>
        <v>101.27047535170027</v>
      </c>
      <c r="N30" s="347"/>
      <c r="O30" s="347"/>
      <c r="P30" s="347"/>
      <c r="Q30" s="347"/>
      <c r="R30" s="347"/>
      <c r="S30" s="347"/>
      <c r="T30" s="378"/>
      <c r="U30" s="347"/>
      <c r="V30" s="347"/>
      <c r="W30" s="478"/>
      <c r="X30" s="478"/>
      <c r="Y30" s="405"/>
      <c r="Z30" s="405"/>
      <c r="AA30" s="405"/>
      <c r="AB30" s="405"/>
      <c r="AC30" s="405"/>
      <c r="AD30" s="405"/>
      <c r="AE30" s="405"/>
      <c r="AF30" s="405"/>
      <c r="AG30" s="405"/>
      <c r="AH30" s="405"/>
      <c r="AI30" s="405"/>
      <c r="AJ30" s="405"/>
      <c r="AK30" s="405"/>
      <c r="AL30" s="405"/>
      <c r="AM30" s="405"/>
      <c r="AN30" s="405"/>
      <c r="AO30" s="405"/>
      <c r="AP30" s="405"/>
      <c r="AQ30" s="405"/>
      <c r="AR30" s="405"/>
      <c r="AS30" s="405"/>
      <c r="AT30" s="405"/>
      <c r="AU30" s="405"/>
    </row>
    <row r="31" spans="1:47" ht="17.25" customHeight="1" thickBot="1">
      <c r="A31" s="536"/>
      <c r="B31" s="347"/>
      <c r="C31" s="240"/>
      <c r="D31" s="1027" t="s">
        <v>606</v>
      </c>
      <c r="E31" s="1028"/>
      <c r="F31" s="1028"/>
      <c r="G31" s="1028"/>
      <c r="H31" s="1028"/>
      <c r="I31" s="1028"/>
      <c r="J31" s="1028"/>
      <c r="K31" s="1028"/>
      <c r="L31" s="1028"/>
      <c r="M31" s="519">
        <f>IFERROR(M30*0.1/1.1,"")</f>
        <v>9.2064068501545702</v>
      </c>
      <c r="N31" s="347"/>
      <c r="O31" s="347"/>
      <c r="P31" s="347"/>
      <c r="Q31" s="347"/>
      <c r="R31" s="347"/>
      <c r="S31" s="347"/>
      <c r="T31" s="378"/>
      <c r="U31" s="347"/>
      <c r="V31" s="347"/>
      <c r="W31" s="478"/>
      <c r="X31" s="478"/>
      <c r="Y31" s="405"/>
      <c r="Z31" s="405"/>
      <c r="AA31" s="405"/>
      <c r="AB31" s="405"/>
      <c r="AC31" s="405"/>
      <c r="AD31" s="405"/>
      <c r="AE31" s="405"/>
      <c r="AF31" s="405"/>
      <c r="AG31" s="405"/>
      <c r="AH31" s="405"/>
      <c r="AI31" s="405"/>
      <c r="AJ31" s="405"/>
      <c r="AK31" s="405"/>
      <c r="AL31" s="405"/>
      <c r="AM31" s="405"/>
      <c r="AN31" s="405"/>
      <c r="AO31" s="405"/>
      <c r="AP31" s="405"/>
      <c r="AQ31" s="405"/>
      <c r="AR31" s="405"/>
      <c r="AS31" s="405"/>
      <c r="AT31" s="405"/>
      <c r="AU31" s="405"/>
    </row>
    <row r="32" spans="1:47">
      <c r="A32" s="536"/>
      <c r="B32" s="347"/>
      <c r="C32" s="240"/>
      <c r="D32" s="347"/>
      <c r="E32" s="347"/>
      <c r="F32" s="347"/>
      <c r="G32" s="347"/>
      <c r="H32" s="347"/>
      <c r="I32" s="347"/>
      <c r="J32" s="347"/>
      <c r="K32" s="347"/>
      <c r="L32" s="347"/>
      <c r="M32" s="347"/>
      <c r="N32" s="347"/>
      <c r="O32" s="347"/>
      <c r="P32" s="347"/>
      <c r="Q32" s="347"/>
      <c r="R32" s="347"/>
      <c r="S32" s="347"/>
      <c r="T32" s="378"/>
      <c r="U32" s="347"/>
      <c r="V32" s="347"/>
      <c r="W32" s="478"/>
      <c r="X32" s="478"/>
      <c r="Y32" s="405"/>
      <c r="Z32" s="405"/>
      <c r="AA32" s="405"/>
      <c r="AB32" s="405"/>
      <c r="AC32" s="405"/>
      <c r="AD32" s="405"/>
      <c r="AE32" s="405"/>
      <c r="AF32" s="405"/>
      <c r="AG32" s="405"/>
      <c r="AH32" s="405"/>
      <c r="AI32" s="405"/>
      <c r="AJ32" s="405"/>
      <c r="AK32" s="405"/>
      <c r="AL32" s="405"/>
      <c r="AM32" s="405"/>
      <c r="AN32" s="405"/>
      <c r="AO32" s="405"/>
      <c r="AP32" s="405"/>
      <c r="AQ32" s="405"/>
      <c r="AR32" s="405"/>
      <c r="AS32" s="405"/>
      <c r="AT32" s="405"/>
      <c r="AU32" s="405"/>
    </row>
    <row r="33" spans="1:47" ht="18.75" thickBot="1">
      <c r="A33" s="536"/>
      <c r="B33" s="347"/>
      <c r="C33" s="352"/>
      <c r="D33" s="353"/>
      <c r="E33" s="353"/>
      <c r="F33" s="353"/>
      <c r="G33" s="353"/>
      <c r="H33" s="353"/>
      <c r="I33" s="353"/>
      <c r="J33" s="353"/>
      <c r="K33" s="353"/>
      <c r="L33" s="353"/>
      <c r="M33" s="353"/>
      <c r="N33" s="353"/>
      <c r="O33" s="353"/>
      <c r="P33" s="353"/>
      <c r="Q33" s="353"/>
      <c r="R33" s="353"/>
      <c r="S33" s="353"/>
      <c r="T33" s="354"/>
      <c r="U33" s="347"/>
      <c r="V33" s="347"/>
      <c r="W33" s="478"/>
      <c r="X33" s="478"/>
      <c r="Y33" s="405"/>
      <c r="Z33" s="405"/>
      <c r="AA33" s="405"/>
      <c r="AB33" s="405"/>
      <c r="AC33" s="405"/>
      <c r="AD33" s="405"/>
      <c r="AE33" s="405"/>
      <c r="AF33" s="405"/>
      <c r="AG33" s="405"/>
      <c r="AH33" s="405"/>
      <c r="AI33" s="405"/>
      <c r="AJ33" s="405"/>
      <c r="AK33" s="405"/>
      <c r="AL33" s="405"/>
      <c r="AM33" s="405"/>
      <c r="AN33" s="405"/>
      <c r="AO33" s="405"/>
      <c r="AP33" s="405"/>
      <c r="AQ33" s="405"/>
      <c r="AR33" s="405"/>
      <c r="AS33" s="405"/>
      <c r="AT33" s="405"/>
      <c r="AU33" s="405"/>
    </row>
    <row r="34" spans="1:47" ht="18.75" thickBot="1">
      <c r="A34" s="536"/>
      <c r="B34" s="347"/>
      <c r="C34" s="347"/>
      <c r="D34" s="347"/>
      <c r="E34" s="347"/>
      <c r="F34" s="347"/>
      <c r="G34" s="347"/>
      <c r="H34" s="347"/>
      <c r="I34" s="347"/>
      <c r="J34" s="347"/>
      <c r="K34" s="347"/>
      <c r="L34" s="347"/>
      <c r="M34" s="347"/>
      <c r="N34" s="347"/>
      <c r="O34" s="347"/>
      <c r="P34" s="347"/>
      <c r="Q34" s="347"/>
      <c r="R34" s="347"/>
      <c r="S34" s="347"/>
      <c r="T34" s="347"/>
      <c r="U34" s="347"/>
      <c r="V34" s="347"/>
      <c r="W34" s="478"/>
      <c r="X34" s="478"/>
      <c r="Y34" s="405"/>
      <c r="Z34" s="405"/>
      <c r="AA34" s="405"/>
      <c r="AB34" s="405"/>
      <c r="AC34" s="405"/>
      <c r="AD34" s="405"/>
      <c r="AE34" s="405"/>
      <c r="AF34" s="405"/>
      <c r="AG34" s="405"/>
      <c r="AH34" s="405"/>
      <c r="AI34" s="405"/>
      <c r="AJ34" s="405"/>
      <c r="AK34" s="405"/>
      <c r="AL34" s="405"/>
      <c r="AM34" s="405"/>
      <c r="AN34" s="405"/>
      <c r="AO34" s="405"/>
      <c r="AP34" s="405"/>
      <c r="AQ34" s="405"/>
      <c r="AR34" s="405"/>
      <c r="AS34" s="405"/>
      <c r="AT34" s="405"/>
      <c r="AU34" s="405"/>
    </row>
    <row r="35" spans="1:47" ht="50.1" customHeight="1" thickBot="1">
      <c r="A35" s="536"/>
      <c r="B35" s="347"/>
      <c r="C35" s="347"/>
      <c r="D35" s="347"/>
      <c r="E35" s="1035" t="s">
        <v>729</v>
      </c>
      <c r="F35" s="1036"/>
      <c r="G35" s="1036"/>
      <c r="H35" s="1036"/>
      <c r="I35" s="1036"/>
      <c r="J35" s="1036"/>
      <c r="K35" s="1036"/>
      <c r="L35" s="1036"/>
      <c r="M35" s="1037"/>
      <c r="N35" s="347"/>
      <c r="O35" s="347"/>
      <c r="P35" s="347"/>
      <c r="Q35" s="347"/>
      <c r="R35" s="347"/>
      <c r="S35" s="347"/>
      <c r="T35" s="347"/>
      <c r="U35" s="347"/>
      <c r="V35" s="347"/>
      <c r="W35" s="478"/>
      <c r="X35" s="478"/>
      <c r="Y35" s="405"/>
      <c r="Z35" s="405"/>
      <c r="AA35" s="405"/>
      <c r="AB35" s="405"/>
      <c r="AC35" s="405"/>
      <c r="AD35" s="405"/>
      <c r="AE35" s="405"/>
      <c r="AF35" s="405"/>
      <c r="AG35" s="405"/>
      <c r="AH35" s="405"/>
      <c r="AI35" s="405"/>
      <c r="AJ35" s="405"/>
      <c r="AK35" s="405"/>
      <c r="AL35" s="405"/>
      <c r="AM35" s="405"/>
      <c r="AN35" s="405"/>
      <c r="AO35" s="405"/>
      <c r="AP35" s="405"/>
      <c r="AQ35" s="405"/>
      <c r="AR35" s="405"/>
      <c r="AS35" s="405"/>
      <c r="AT35" s="405"/>
      <c r="AU35" s="405"/>
    </row>
    <row r="36" spans="1:47" ht="18" customHeight="1">
      <c r="A36" s="536"/>
      <c r="B36" s="347"/>
      <c r="C36" s="347"/>
      <c r="D36" s="347"/>
      <c r="E36" s="1029" t="s">
        <v>730</v>
      </c>
      <c r="F36" s="1030"/>
      <c r="G36" s="1030"/>
      <c r="H36" s="1030"/>
      <c r="I36" s="1030"/>
      <c r="J36" s="1030"/>
      <c r="K36" s="1030"/>
      <c r="L36" s="1030"/>
      <c r="M36" s="1031"/>
      <c r="N36" s="347"/>
      <c r="O36" s="347"/>
      <c r="P36" s="347"/>
      <c r="Q36" s="347"/>
      <c r="R36" s="347"/>
      <c r="S36" s="347"/>
      <c r="T36" s="347"/>
      <c r="U36" s="347"/>
      <c r="V36" s="347"/>
      <c r="W36" s="478"/>
      <c r="X36" s="478"/>
      <c r="Y36" s="405"/>
      <c r="Z36" s="405"/>
      <c r="AA36" s="405"/>
      <c r="AB36" s="405"/>
      <c r="AC36" s="405"/>
      <c r="AD36" s="405"/>
      <c r="AE36" s="405"/>
      <c r="AF36" s="405"/>
      <c r="AG36" s="405"/>
      <c r="AH36" s="405"/>
      <c r="AI36" s="405"/>
      <c r="AJ36" s="405"/>
      <c r="AK36" s="405"/>
      <c r="AL36" s="405"/>
      <c r="AM36" s="405"/>
      <c r="AN36" s="405"/>
      <c r="AO36" s="405"/>
      <c r="AP36" s="405"/>
      <c r="AQ36" s="405"/>
      <c r="AR36" s="405"/>
      <c r="AS36" s="405"/>
      <c r="AT36" s="405"/>
      <c r="AU36" s="405"/>
    </row>
    <row r="37" spans="1:47" ht="18.75" thickBot="1">
      <c r="A37" s="536"/>
      <c r="B37" s="347"/>
      <c r="C37" s="347"/>
      <c r="D37" s="347"/>
      <c r="E37" s="1032"/>
      <c r="F37" s="1033"/>
      <c r="G37" s="1033"/>
      <c r="H37" s="1033"/>
      <c r="I37" s="1033"/>
      <c r="J37" s="1033"/>
      <c r="K37" s="1033"/>
      <c r="L37" s="1033"/>
      <c r="M37" s="1034"/>
      <c r="N37" s="347"/>
      <c r="O37" s="347"/>
      <c r="P37" s="347"/>
      <c r="Q37" s="347"/>
      <c r="R37" s="347"/>
      <c r="S37" s="347"/>
      <c r="T37" s="347"/>
      <c r="U37" s="347"/>
      <c r="V37" s="347"/>
      <c r="W37" s="478"/>
      <c r="X37" s="478"/>
      <c r="Y37" s="405"/>
      <c r="Z37" s="405"/>
      <c r="AA37" s="405"/>
      <c r="AB37" s="405"/>
      <c r="AC37" s="405"/>
      <c r="AD37" s="405"/>
      <c r="AE37" s="405"/>
      <c r="AF37" s="405"/>
      <c r="AG37" s="405"/>
      <c r="AH37" s="405"/>
      <c r="AI37" s="405"/>
      <c r="AJ37" s="405"/>
      <c r="AK37" s="405"/>
      <c r="AL37" s="405"/>
      <c r="AM37" s="405"/>
      <c r="AN37" s="405"/>
      <c r="AO37" s="405"/>
      <c r="AP37" s="405"/>
      <c r="AQ37" s="405"/>
      <c r="AR37" s="405"/>
      <c r="AS37" s="405"/>
      <c r="AT37" s="405"/>
      <c r="AU37" s="405"/>
    </row>
    <row r="38" spans="1:47">
      <c r="A38" s="536"/>
      <c r="B38" s="347"/>
      <c r="C38" s="347"/>
      <c r="D38" s="347"/>
      <c r="E38" s="347"/>
      <c r="F38" s="347"/>
      <c r="G38" s="347"/>
      <c r="H38" s="347"/>
      <c r="I38" s="347"/>
      <c r="J38" s="347"/>
      <c r="K38" s="347"/>
      <c r="L38" s="347"/>
      <c r="M38" s="347"/>
      <c r="N38" s="347"/>
      <c r="O38" s="347"/>
      <c r="P38" s="347"/>
      <c r="Q38" s="347"/>
      <c r="R38" s="347"/>
      <c r="S38" s="347"/>
      <c r="T38" s="347"/>
      <c r="U38" s="347"/>
      <c r="V38" s="347"/>
      <c r="W38" s="478"/>
      <c r="X38" s="478"/>
      <c r="Y38" s="405"/>
      <c r="Z38" s="405"/>
      <c r="AA38" s="405"/>
      <c r="AB38" s="405"/>
      <c r="AC38" s="405"/>
      <c r="AD38" s="405"/>
      <c r="AE38" s="405"/>
      <c r="AF38" s="405"/>
      <c r="AG38" s="405"/>
      <c r="AH38" s="405"/>
      <c r="AI38" s="405"/>
      <c r="AJ38" s="405"/>
      <c r="AK38" s="405"/>
      <c r="AL38" s="405"/>
      <c r="AM38" s="405"/>
      <c r="AN38" s="405"/>
      <c r="AO38" s="405"/>
      <c r="AP38" s="405"/>
      <c r="AQ38" s="405"/>
      <c r="AR38" s="405"/>
      <c r="AS38" s="405"/>
      <c r="AT38" s="405"/>
      <c r="AU38" s="405"/>
    </row>
    <row r="39" spans="1:47">
      <c r="A39" s="536"/>
      <c r="B39" s="478"/>
      <c r="C39" s="478"/>
      <c r="D39" s="478"/>
      <c r="E39" s="478"/>
      <c r="F39" s="478"/>
      <c r="G39" s="478"/>
      <c r="H39" s="478"/>
      <c r="I39" s="478"/>
      <c r="J39" s="478"/>
      <c r="K39" s="478"/>
      <c r="L39" s="478"/>
      <c r="M39" s="478"/>
      <c r="N39" s="478"/>
      <c r="O39" s="478"/>
      <c r="P39" s="478"/>
      <c r="Q39" s="478"/>
      <c r="R39" s="478"/>
      <c r="S39" s="478"/>
      <c r="T39" s="478"/>
      <c r="U39" s="478"/>
      <c r="V39" s="478"/>
      <c r="W39" s="478"/>
      <c r="X39" s="478"/>
      <c r="Y39" s="405"/>
      <c r="Z39" s="405"/>
      <c r="AA39" s="405"/>
      <c r="AB39" s="405"/>
      <c r="AC39" s="405"/>
      <c r="AD39" s="405"/>
      <c r="AE39" s="405"/>
      <c r="AF39" s="405"/>
      <c r="AG39" s="405"/>
      <c r="AH39" s="405"/>
      <c r="AI39" s="405"/>
      <c r="AJ39" s="405"/>
      <c r="AK39" s="405"/>
      <c r="AL39" s="405"/>
      <c r="AM39" s="405"/>
      <c r="AN39" s="405"/>
      <c r="AO39" s="405"/>
      <c r="AP39" s="405"/>
      <c r="AQ39" s="405"/>
      <c r="AR39" s="405"/>
      <c r="AS39" s="405"/>
      <c r="AT39" s="405"/>
      <c r="AU39" s="405"/>
    </row>
    <row r="40" spans="1:47" ht="18" hidden="1" customHeight="1">
      <c r="A40" s="536"/>
      <c r="B40" s="478"/>
      <c r="C40" s="478"/>
      <c r="D40" s="478"/>
      <c r="E40" s="478"/>
      <c r="F40" s="478"/>
      <c r="G40" s="478"/>
      <c r="H40" s="478"/>
      <c r="I40" s="478"/>
      <c r="J40" s="478"/>
      <c r="K40" s="478"/>
      <c r="L40" s="478"/>
      <c r="M40" s="478"/>
      <c r="N40" s="478"/>
      <c r="O40" s="478"/>
      <c r="P40" s="478"/>
      <c r="Q40" s="478"/>
      <c r="R40" s="478"/>
      <c r="S40" s="478"/>
      <c r="T40" s="478"/>
      <c r="U40" s="478"/>
      <c r="V40" s="478"/>
      <c r="W40" s="478"/>
      <c r="X40" s="478"/>
      <c r="Y40" s="405"/>
      <c r="Z40" s="405"/>
      <c r="AA40" s="405"/>
      <c r="AB40" s="405"/>
      <c r="AC40" s="405"/>
      <c r="AD40" s="405"/>
      <c r="AE40" s="405"/>
      <c r="AF40" s="405"/>
      <c r="AG40" s="405"/>
      <c r="AH40" s="405"/>
      <c r="AI40" s="405"/>
      <c r="AJ40" s="405"/>
      <c r="AK40" s="405"/>
      <c r="AL40" s="405"/>
      <c r="AM40" s="405"/>
      <c r="AN40" s="405"/>
      <c r="AO40" s="405"/>
      <c r="AP40" s="405"/>
      <c r="AQ40" s="405"/>
      <c r="AR40" s="405"/>
      <c r="AS40" s="405"/>
      <c r="AT40" s="405"/>
      <c r="AU40" s="405"/>
    </row>
    <row r="41" spans="1:47" ht="18" hidden="1" customHeight="1">
      <c r="A41" s="536"/>
      <c r="B41" s="478"/>
      <c r="C41" s="478"/>
      <c r="D41" s="478"/>
      <c r="E41" s="478"/>
      <c r="F41" s="478"/>
      <c r="G41" s="478"/>
      <c r="H41" s="478"/>
      <c r="I41" s="478"/>
      <c r="J41" s="478"/>
      <c r="K41" s="478"/>
      <c r="L41" s="478"/>
      <c r="M41" s="478"/>
      <c r="N41" s="478"/>
      <c r="O41" s="478"/>
      <c r="P41" s="478"/>
      <c r="Q41" s="478"/>
      <c r="R41" s="478"/>
      <c r="S41" s="478"/>
      <c r="T41" s="478"/>
      <c r="U41" s="478"/>
      <c r="V41" s="478"/>
      <c r="W41" s="478"/>
      <c r="X41" s="478"/>
      <c r="Y41" s="405"/>
      <c r="Z41" s="405"/>
      <c r="AA41" s="405"/>
      <c r="AB41" s="405"/>
      <c r="AC41" s="405"/>
      <c r="AD41" s="405"/>
      <c r="AE41" s="405"/>
      <c r="AF41" s="405"/>
      <c r="AG41" s="405"/>
      <c r="AH41" s="405"/>
      <c r="AI41" s="405"/>
      <c r="AJ41" s="405"/>
      <c r="AK41" s="405"/>
      <c r="AL41" s="405"/>
      <c r="AM41" s="405"/>
      <c r="AN41" s="405"/>
      <c r="AO41" s="405"/>
      <c r="AP41" s="405"/>
      <c r="AQ41" s="405"/>
      <c r="AR41" s="405"/>
      <c r="AS41" s="405"/>
      <c r="AT41" s="405"/>
      <c r="AU41" s="405"/>
    </row>
    <row r="42" spans="1:47" ht="18" hidden="1" customHeight="1">
      <c r="A42" s="536"/>
      <c r="B42" s="478"/>
      <c r="C42" s="478"/>
      <c r="D42" s="478"/>
      <c r="E42" s="478"/>
      <c r="F42" s="478"/>
      <c r="G42" s="478"/>
      <c r="H42" s="478"/>
      <c r="I42" s="478"/>
      <c r="J42" s="478"/>
      <c r="K42" s="478"/>
      <c r="L42" s="478"/>
      <c r="M42" s="478"/>
      <c r="N42" s="478"/>
      <c r="O42" s="478"/>
      <c r="P42" s="478"/>
      <c r="Q42" s="478"/>
      <c r="R42" s="478"/>
      <c r="S42" s="478"/>
      <c r="T42" s="478"/>
      <c r="U42" s="478"/>
      <c r="V42" s="478"/>
      <c r="W42" s="478"/>
      <c r="X42" s="478"/>
      <c r="Y42" s="405"/>
      <c r="Z42" s="405"/>
      <c r="AA42" s="405"/>
      <c r="AB42" s="405"/>
      <c r="AC42" s="405"/>
      <c r="AD42" s="405"/>
      <c r="AE42" s="405"/>
      <c r="AF42" s="405"/>
      <c r="AG42" s="405"/>
      <c r="AH42" s="405"/>
      <c r="AI42" s="405"/>
      <c r="AJ42" s="405"/>
      <c r="AK42" s="405"/>
      <c r="AL42" s="405"/>
      <c r="AM42" s="405"/>
      <c r="AN42" s="405"/>
      <c r="AO42" s="405"/>
      <c r="AP42" s="405"/>
      <c r="AQ42" s="405"/>
      <c r="AR42" s="405"/>
      <c r="AS42" s="405"/>
      <c r="AT42" s="405"/>
      <c r="AU42" s="405"/>
    </row>
    <row r="43" spans="1:47" ht="18" hidden="1" customHeight="1">
      <c r="A43" s="536"/>
      <c r="B43" s="478"/>
      <c r="C43" s="478"/>
      <c r="D43" s="478"/>
      <c r="E43" s="478"/>
      <c r="F43" s="478"/>
      <c r="G43" s="478"/>
      <c r="H43" s="478"/>
      <c r="I43" s="478"/>
      <c r="J43" s="478"/>
      <c r="K43" s="478"/>
      <c r="L43" s="478"/>
      <c r="M43" s="478"/>
      <c r="N43" s="478"/>
      <c r="O43" s="478"/>
      <c r="P43" s="478"/>
      <c r="Q43" s="478"/>
      <c r="R43" s="478"/>
      <c r="S43" s="478"/>
      <c r="T43" s="478"/>
      <c r="U43" s="478"/>
      <c r="V43" s="478"/>
      <c r="W43" s="478"/>
      <c r="X43" s="478"/>
      <c r="Y43" s="405"/>
      <c r="Z43" s="405"/>
      <c r="AA43" s="405"/>
      <c r="AB43" s="405"/>
      <c r="AC43" s="405"/>
      <c r="AD43" s="405"/>
      <c r="AE43" s="405"/>
      <c r="AF43" s="405"/>
      <c r="AG43" s="405"/>
      <c r="AH43" s="405"/>
      <c r="AI43" s="405"/>
      <c r="AJ43" s="405"/>
      <c r="AK43" s="405"/>
      <c r="AL43" s="405"/>
      <c r="AM43" s="405"/>
      <c r="AN43" s="405"/>
      <c r="AO43" s="405"/>
      <c r="AP43" s="405"/>
      <c r="AQ43" s="405"/>
      <c r="AR43" s="405"/>
      <c r="AS43" s="405"/>
      <c r="AT43" s="405"/>
      <c r="AU43" s="405"/>
    </row>
    <row r="44" spans="1:47" ht="18" hidden="1" customHeight="1">
      <c r="A44" s="536"/>
      <c r="B44" s="478"/>
      <c r="C44" s="478"/>
      <c r="D44" s="478"/>
      <c r="E44" s="478"/>
      <c r="F44" s="478"/>
      <c r="G44" s="478"/>
      <c r="H44" s="478"/>
      <c r="I44" s="478"/>
      <c r="J44" s="478"/>
      <c r="K44" s="478"/>
      <c r="L44" s="478"/>
      <c r="M44" s="478"/>
      <c r="N44" s="478"/>
      <c r="O44" s="478"/>
      <c r="P44" s="478"/>
      <c r="Q44" s="478"/>
      <c r="R44" s="478"/>
      <c r="S44" s="478"/>
      <c r="T44" s="478"/>
      <c r="U44" s="478"/>
      <c r="V44" s="478"/>
      <c r="W44" s="478"/>
      <c r="X44" s="478"/>
      <c r="Y44" s="405"/>
      <c r="Z44" s="405"/>
      <c r="AA44" s="405"/>
      <c r="AB44" s="405"/>
      <c r="AC44" s="405"/>
      <c r="AD44" s="405"/>
      <c r="AE44" s="405"/>
      <c r="AF44" s="405"/>
      <c r="AG44" s="405"/>
      <c r="AH44" s="405"/>
      <c r="AI44" s="405"/>
      <c r="AJ44" s="405"/>
      <c r="AK44" s="405"/>
      <c r="AL44" s="405"/>
      <c r="AM44" s="405"/>
      <c r="AN44" s="405"/>
      <c r="AO44" s="405"/>
      <c r="AP44" s="405"/>
      <c r="AQ44" s="405"/>
      <c r="AR44" s="405"/>
      <c r="AS44" s="405"/>
      <c r="AT44" s="405"/>
      <c r="AU44" s="405"/>
    </row>
    <row r="45" spans="1:47" ht="18" hidden="1" customHeight="1">
      <c r="A45" s="536"/>
      <c r="B45" s="478"/>
      <c r="C45" s="478"/>
      <c r="D45" s="478"/>
      <c r="E45" s="478"/>
      <c r="F45" s="478"/>
      <c r="G45" s="478"/>
      <c r="H45" s="478"/>
      <c r="I45" s="478"/>
      <c r="J45" s="478"/>
      <c r="K45" s="478"/>
      <c r="L45" s="478"/>
      <c r="M45" s="478"/>
      <c r="N45" s="478"/>
      <c r="O45" s="478"/>
      <c r="P45" s="478"/>
      <c r="Q45" s="478"/>
      <c r="R45" s="478"/>
      <c r="S45" s="478"/>
      <c r="T45" s="478"/>
      <c r="U45" s="478"/>
      <c r="V45" s="478"/>
      <c r="W45" s="478"/>
      <c r="X45" s="478"/>
      <c r="Y45" s="405"/>
      <c r="Z45" s="405"/>
      <c r="AA45" s="405"/>
      <c r="AB45" s="405"/>
      <c r="AC45" s="405"/>
      <c r="AD45" s="405"/>
      <c r="AE45" s="405"/>
      <c r="AF45" s="405"/>
      <c r="AG45" s="405"/>
      <c r="AH45" s="405"/>
      <c r="AI45" s="405"/>
      <c r="AJ45" s="405"/>
      <c r="AK45" s="405"/>
      <c r="AL45" s="405"/>
      <c r="AM45" s="405"/>
      <c r="AN45" s="405"/>
      <c r="AO45" s="405"/>
      <c r="AP45" s="405"/>
      <c r="AQ45" s="405"/>
      <c r="AR45" s="405"/>
      <c r="AS45" s="405"/>
      <c r="AT45" s="405"/>
      <c r="AU45" s="405"/>
    </row>
    <row r="46" spans="1:47" ht="18" hidden="1" customHeight="1">
      <c r="A46" s="536"/>
      <c r="B46" s="478"/>
      <c r="C46" s="478"/>
      <c r="D46" s="478"/>
      <c r="E46" s="478"/>
      <c r="F46" s="478"/>
      <c r="G46" s="478"/>
      <c r="H46" s="478"/>
      <c r="I46" s="478"/>
      <c r="J46" s="478"/>
      <c r="K46" s="478"/>
      <c r="L46" s="478"/>
      <c r="M46" s="478"/>
      <c r="N46" s="478"/>
      <c r="O46" s="478"/>
      <c r="P46" s="478"/>
      <c r="Q46" s="478"/>
      <c r="R46" s="478"/>
      <c r="S46" s="478"/>
      <c r="T46" s="478"/>
      <c r="U46" s="478"/>
      <c r="V46" s="478"/>
      <c r="W46" s="478"/>
      <c r="X46" s="478"/>
      <c r="Y46" s="405"/>
      <c r="Z46" s="405"/>
      <c r="AA46" s="405"/>
      <c r="AB46" s="405"/>
      <c r="AC46" s="405"/>
      <c r="AD46" s="405"/>
      <c r="AE46" s="405"/>
      <c r="AF46" s="405"/>
      <c r="AG46" s="405"/>
      <c r="AH46" s="405"/>
      <c r="AI46" s="405"/>
      <c r="AJ46" s="405"/>
      <c r="AK46" s="405"/>
      <c r="AL46" s="405"/>
      <c r="AM46" s="405"/>
      <c r="AN46" s="405"/>
      <c r="AO46" s="405"/>
      <c r="AP46" s="405"/>
      <c r="AQ46" s="405"/>
      <c r="AR46" s="405"/>
      <c r="AS46" s="405"/>
      <c r="AT46" s="405"/>
      <c r="AU46" s="405"/>
    </row>
    <row r="47" spans="1:47" ht="18" hidden="1" customHeight="1">
      <c r="A47" s="536"/>
      <c r="B47" s="478"/>
      <c r="C47" s="478"/>
      <c r="D47" s="478"/>
      <c r="E47" s="478"/>
      <c r="F47" s="478"/>
      <c r="G47" s="478"/>
      <c r="H47" s="478"/>
      <c r="I47" s="478"/>
      <c r="J47" s="478"/>
      <c r="K47" s="478"/>
      <c r="L47" s="478"/>
      <c r="M47" s="478"/>
      <c r="N47" s="478"/>
      <c r="O47" s="478"/>
      <c r="P47" s="478"/>
      <c r="Q47" s="478"/>
      <c r="R47" s="478"/>
      <c r="S47" s="478"/>
      <c r="T47" s="478"/>
      <c r="U47" s="478"/>
      <c r="V47" s="478"/>
      <c r="W47" s="478"/>
      <c r="X47" s="478"/>
      <c r="Y47" s="405"/>
      <c r="Z47" s="405"/>
      <c r="AA47" s="405"/>
      <c r="AB47" s="405"/>
      <c r="AC47" s="405"/>
      <c r="AD47" s="405"/>
      <c r="AE47" s="405"/>
      <c r="AF47" s="405"/>
      <c r="AG47" s="405"/>
      <c r="AH47" s="405"/>
      <c r="AI47" s="405"/>
      <c r="AJ47" s="405"/>
      <c r="AK47" s="405"/>
      <c r="AL47" s="405"/>
      <c r="AM47" s="405"/>
      <c r="AN47" s="405"/>
      <c r="AO47" s="405"/>
      <c r="AP47" s="405"/>
      <c r="AQ47" s="405"/>
      <c r="AR47" s="405"/>
      <c r="AS47" s="405"/>
      <c r="AT47" s="405"/>
      <c r="AU47" s="405"/>
    </row>
    <row r="48" spans="1:47" ht="18" hidden="1" customHeight="1">
      <c r="A48" s="536"/>
      <c r="B48" s="478"/>
      <c r="C48" s="478"/>
      <c r="D48" s="478"/>
      <c r="E48" s="478"/>
      <c r="F48" s="478"/>
      <c r="G48" s="478"/>
      <c r="H48" s="478"/>
      <c r="I48" s="478"/>
      <c r="J48" s="478"/>
      <c r="K48" s="478"/>
      <c r="L48" s="478"/>
      <c r="M48" s="478"/>
      <c r="N48" s="478"/>
      <c r="O48" s="478"/>
      <c r="P48" s="478"/>
      <c r="Q48" s="478"/>
      <c r="R48" s="478"/>
      <c r="S48" s="478"/>
      <c r="T48" s="478"/>
      <c r="U48" s="478"/>
      <c r="V48" s="478"/>
      <c r="W48" s="478"/>
      <c r="X48" s="478"/>
      <c r="Y48" s="405"/>
      <c r="Z48" s="405"/>
      <c r="AA48" s="405"/>
      <c r="AB48" s="405"/>
      <c r="AC48" s="405"/>
      <c r="AD48" s="405"/>
      <c r="AE48" s="405"/>
      <c r="AF48" s="405"/>
      <c r="AG48" s="405"/>
      <c r="AH48" s="405"/>
      <c r="AI48" s="405"/>
      <c r="AJ48" s="405"/>
      <c r="AK48" s="405"/>
      <c r="AL48" s="405"/>
      <c r="AM48" s="405"/>
      <c r="AN48" s="405"/>
      <c r="AO48" s="405"/>
      <c r="AP48" s="405"/>
      <c r="AQ48" s="405"/>
      <c r="AR48" s="405"/>
      <c r="AS48" s="405"/>
      <c r="AT48" s="405"/>
      <c r="AU48" s="405"/>
    </row>
    <row r="49" spans="1:47" ht="18" hidden="1" customHeight="1">
      <c r="A49" s="536"/>
      <c r="B49" s="405"/>
      <c r="C49" s="405"/>
      <c r="D49" s="405"/>
      <c r="E49" s="405"/>
      <c r="F49" s="405"/>
      <c r="G49" s="405"/>
      <c r="H49" s="405"/>
      <c r="I49" s="405"/>
      <c r="J49" s="405"/>
      <c r="K49" s="405"/>
      <c r="L49" s="405"/>
      <c r="M49" s="405"/>
      <c r="N49" s="405"/>
      <c r="O49" s="405"/>
      <c r="P49" s="405"/>
      <c r="Q49" s="405"/>
      <c r="R49" s="405"/>
      <c r="S49" s="405"/>
      <c r="T49" s="405"/>
      <c r="U49" s="405"/>
      <c r="V49" s="405"/>
      <c r="W49" s="405"/>
      <c r="X49" s="405"/>
      <c r="Y49" s="405"/>
      <c r="Z49" s="405"/>
      <c r="AA49" s="405"/>
      <c r="AB49" s="405"/>
      <c r="AC49" s="405"/>
      <c r="AD49" s="405"/>
      <c r="AE49" s="405"/>
      <c r="AF49" s="405"/>
      <c r="AG49" s="405"/>
      <c r="AH49" s="405"/>
      <c r="AI49" s="405"/>
      <c r="AJ49" s="405"/>
      <c r="AK49" s="405"/>
      <c r="AL49" s="405"/>
      <c r="AM49" s="405"/>
      <c r="AN49" s="405"/>
      <c r="AO49" s="405"/>
      <c r="AP49" s="405"/>
      <c r="AQ49" s="405"/>
      <c r="AR49" s="405"/>
      <c r="AS49" s="405"/>
      <c r="AT49" s="405"/>
      <c r="AU49" s="405"/>
    </row>
    <row r="50" spans="1:47" ht="18" hidden="1" customHeight="1">
      <c r="A50" s="536"/>
      <c r="B50" s="405"/>
      <c r="C50" s="405"/>
      <c r="D50" s="405"/>
      <c r="E50" s="405"/>
      <c r="F50" s="405"/>
      <c r="G50" s="405"/>
      <c r="H50" s="405"/>
      <c r="I50" s="405"/>
      <c r="J50" s="405"/>
      <c r="K50" s="405"/>
      <c r="L50" s="405"/>
      <c r="M50" s="405"/>
      <c r="N50" s="405"/>
      <c r="O50" s="405"/>
      <c r="P50" s="405"/>
      <c r="Q50" s="405"/>
      <c r="R50" s="405"/>
      <c r="S50" s="405"/>
      <c r="T50" s="405"/>
      <c r="U50" s="405"/>
      <c r="V50" s="405"/>
      <c r="W50" s="405"/>
      <c r="X50" s="405"/>
      <c r="Y50" s="405"/>
      <c r="Z50" s="405"/>
      <c r="AA50" s="405"/>
      <c r="AB50" s="405"/>
      <c r="AC50" s="405"/>
      <c r="AD50" s="405"/>
      <c r="AE50" s="405"/>
      <c r="AF50" s="405"/>
      <c r="AG50" s="405"/>
      <c r="AH50" s="405"/>
      <c r="AI50" s="405"/>
      <c r="AJ50" s="405"/>
      <c r="AK50" s="405"/>
      <c r="AL50" s="405"/>
      <c r="AM50" s="405"/>
      <c r="AN50" s="405"/>
      <c r="AO50" s="405"/>
      <c r="AP50" s="405"/>
      <c r="AQ50" s="405"/>
      <c r="AR50" s="405"/>
      <c r="AS50" s="405"/>
      <c r="AT50" s="405"/>
      <c r="AU50" s="405"/>
    </row>
    <row r="51" spans="1:47" ht="18" hidden="1" customHeight="1">
      <c r="A51" s="536"/>
      <c r="B51" s="405"/>
      <c r="C51" s="405"/>
      <c r="D51" s="405"/>
      <c r="E51" s="405"/>
      <c r="F51" s="405"/>
      <c r="G51" s="405"/>
      <c r="H51" s="405"/>
      <c r="I51" s="405"/>
      <c r="J51" s="405"/>
      <c r="K51" s="405"/>
      <c r="L51" s="405"/>
      <c r="M51" s="405"/>
      <c r="N51" s="405"/>
      <c r="O51" s="405"/>
      <c r="P51" s="405"/>
      <c r="Q51" s="405"/>
      <c r="R51" s="405"/>
      <c r="S51" s="405"/>
      <c r="T51" s="405"/>
      <c r="U51" s="405"/>
      <c r="V51" s="405"/>
      <c r="W51" s="405"/>
      <c r="X51" s="405"/>
      <c r="Y51" s="405"/>
      <c r="Z51" s="405"/>
      <c r="AA51" s="405"/>
      <c r="AB51" s="405"/>
      <c r="AC51" s="405"/>
      <c r="AD51" s="405"/>
      <c r="AE51" s="405"/>
      <c r="AF51" s="405"/>
      <c r="AG51" s="405"/>
      <c r="AH51" s="405"/>
      <c r="AI51" s="405"/>
      <c r="AJ51" s="405"/>
      <c r="AK51" s="405"/>
      <c r="AL51" s="405"/>
      <c r="AM51" s="405"/>
      <c r="AN51" s="405"/>
      <c r="AO51" s="405"/>
      <c r="AP51" s="405"/>
      <c r="AQ51" s="405"/>
      <c r="AR51" s="405"/>
      <c r="AS51" s="405"/>
      <c r="AT51" s="405"/>
      <c r="AU51" s="405"/>
    </row>
    <row r="52" spans="1:47" ht="18" hidden="1" customHeight="1">
      <c r="A52" s="536"/>
      <c r="B52" s="405"/>
      <c r="C52" s="405"/>
      <c r="D52" s="405"/>
      <c r="E52" s="405"/>
      <c r="F52" s="405"/>
      <c r="G52" s="405"/>
      <c r="H52" s="405"/>
      <c r="I52" s="405"/>
      <c r="J52" s="405"/>
      <c r="K52" s="405"/>
      <c r="L52" s="405"/>
      <c r="M52" s="405"/>
      <c r="N52" s="405"/>
      <c r="O52" s="405"/>
      <c r="P52" s="405"/>
      <c r="Q52" s="405"/>
      <c r="R52" s="405"/>
      <c r="S52" s="405"/>
      <c r="T52" s="405"/>
      <c r="U52" s="405"/>
      <c r="V52" s="405"/>
      <c r="W52" s="405"/>
      <c r="X52" s="405"/>
      <c r="Y52" s="405"/>
      <c r="Z52" s="405"/>
      <c r="AA52" s="405"/>
      <c r="AB52" s="405"/>
      <c r="AC52" s="405"/>
      <c r="AD52" s="405"/>
      <c r="AE52" s="405"/>
      <c r="AF52" s="405"/>
      <c r="AG52" s="405"/>
      <c r="AH52" s="405"/>
      <c r="AI52" s="405"/>
      <c r="AJ52" s="405"/>
      <c r="AK52" s="405"/>
      <c r="AL52" s="405"/>
      <c r="AM52" s="405"/>
      <c r="AN52" s="405"/>
      <c r="AO52" s="405"/>
      <c r="AP52" s="405"/>
      <c r="AQ52" s="405"/>
      <c r="AR52" s="405"/>
      <c r="AS52" s="405"/>
      <c r="AT52" s="405"/>
      <c r="AU52" s="405"/>
    </row>
    <row r="53" spans="1:47" ht="18" hidden="1" customHeight="1">
      <c r="A53" s="536"/>
      <c r="B53" s="405"/>
      <c r="C53" s="405"/>
      <c r="D53" s="405"/>
      <c r="E53" s="405"/>
      <c r="F53" s="405"/>
      <c r="G53" s="405"/>
      <c r="H53" s="405"/>
      <c r="I53" s="405"/>
      <c r="J53" s="405"/>
      <c r="K53" s="405"/>
      <c r="L53" s="405"/>
      <c r="M53" s="405"/>
      <c r="N53" s="405"/>
      <c r="O53" s="405"/>
      <c r="P53" s="405"/>
      <c r="Q53" s="405"/>
      <c r="R53" s="405"/>
      <c r="S53" s="405"/>
      <c r="T53" s="405"/>
      <c r="U53" s="405"/>
      <c r="V53" s="405"/>
      <c r="W53" s="405"/>
      <c r="X53" s="405"/>
      <c r="Y53" s="405"/>
      <c r="Z53" s="405"/>
      <c r="AA53" s="405"/>
      <c r="AB53" s="405"/>
      <c r="AC53" s="405"/>
      <c r="AD53" s="405"/>
      <c r="AE53" s="405"/>
      <c r="AF53" s="405"/>
      <c r="AG53" s="405"/>
      <c r="AH53" s="405"/>
      <c r="AI53" s="405"/>
      <c r="AJ53" s="405"/>
      <c r="AK53" s="405"/>
      <c r="AL53" s="405"/>
      <c r="AM53" s="405"/>
      <c r="AN53" s="405"/>
      <c r="AO53" s="405"/>
      <c r="AP53" s="405"/>
      <c r="AQ53" s="405"/>
      <c r="AR53" s="405"/>
      <c r="AS53" s="405"/>
      <c r="AT53" s="405"/>
      <c r="AU53" s="405"/>
    </row>
    <row r="54" spans="1:47" ht="18" hidden="1" customHeight="1">
      <c r="A54" s="536"/>
      <c r="B54" s="405"/>
      <c r="C54" s="405"/>
      <c r="D54" s="405"/>
      <c r="E54" s="405"/>
      <c r="F54" s="405"/>
      <c r="G54" s="405"/>
      <c r="H54" s="405"/>
      <c r="I54" s="405"/>
      <c r="J54" s="405"/>
      <c r="K54" s="405"/>
      <c r="L54" s="405"/>
      <c r="M54" s="405"/>
      <c r="N54" s="405"/>
      <c r="O54" s="405"/>
      <c r="P54" s="405"/>
      <c r="Q54" s="405"/>
      <c r="R54" s="405"/>
      <c r="S54" s="405"/>
      <c r="T54" s="405"/>
      <c r="U54" s="405"/>
      <c r="V54" s="405"/>
      <c r="W54" s="405"/>
      <c r="X54" s="405"/>
      <c r="Y54" s="405"/>
      <c r="Z54" s="405"/>
      <c r="AA54" s="405"/>
      <c r="AB54" s="405"/>
      <c r="AC54" s="405"/>
      <c r="AD54" s="405"/>
      <c r="AE54" s="405"/>
      <c r="AF54" s="405"/>
      <c r="AG54" s="405"/>
      <c r="AH54" s="405"/>
      <c r="AI54" s="405"/>
      <c r="AJ54" s="405"/>
      <c r="AK54" s="405"/>
      <c r="AL54" s="405"/>
      <c r="AM54" s="405"/>
      <c r="AN54" s="405"/>
      <c r="AO54" s="405"/>
      <c r="AP54" s="405"/>
      <c r="AQ54" s="405"/>
      <c r="AR54" s="405"/>
      <c r="AS54" s="405"/>
      <c r="AT54" s="405"/>
      <c r="AU54" s="405"/>
    </row>
    <row r="55" spans="1:47" ht="18" hidden="1" customHeight="1">
      <c r="A55" s="536"/>
      <c r="B55" s="405"/>
      <c r="C55" s="405"/>
      <c r="D55" s="405"/>
      <c r="E55" s="405"/>
      <c r="F55" s="405"/>
      <c r="G55" s="405"/>
      <c r="H55" s="405"/>
      <c r="I55" s="405"/>
      <c r="J55" s="405"/>
      <c r="K55" s="405"/>
      <c r="L55" s="405"/>
      <c r="M55" s="405"/>
      <c r="N55" s="405"/>
      <c r="O55" s="405"/>
      <c r="P55" s="405"/>
      <c r="Q55" s="405"/>
      <c r="R55" s="405"/>
      <c r="S55" s="405"/>
      <c r="T55" s="405"/>
      <c r="U55" s="405"/>
      <c r="V55" s="405"/>
      <c r="W55" s="405"/>
      <c r="X55" s="405"/>
      <c r="Y55" s="405"/>
      <c r="Z55" s="405"/>
      <c r="AA55" s="405"/>
      <c r="AB55" s="405"/>
      <c r="AC55" s="405"/>
      <c r="AD55" s="405"/>
      <c r="AE55" s="405"/>
      <c r="AF55" s="405"/>
      <c r="AG55" s="405"/>
      <c r="AH55" s="405"/>
      <c r="AI55" s="405"/>
      <c r="AJ55" s="405"/>
      <c r="AK55" s="405"/>
      <c r="AL55" s="405"/>
      <c r="AM55" s="405"/>
      <c r="AN55" s="405"/>
      <c r="AO55" s="405"/>
      <c r="AP55" s="405"/>
      <c r="AQ55" s="405"/>
      <c r="AR55" s="405"/>
      <c r="AS55" s="405"/>
      <c r="AT55" s="405"/>
      <c r="AU55" s="405"/>
    </row>
    <row r="56" spans="1:47" ht="18" hidden="1" customHeight="1">
      <c r="A56" s="536"/>
      <c r="B56" s="405"/>
      <c r="C56" s="405"/>
      <c r="D56" s="405"/>
      <c r="E56" s="405"/>
      <c r="F56" s="405"/>
      <c r="G56" s="405"/>
      <c r="H56" s="405"/>
      <c r="I56" s="405"/>
      <c r="J56" s="405"/>
      <c r="K56" s="405"/>
      <c r="L56" s="405"/>
      <c r="M56" s="405"/>
      <c r="N56" s="405"/>
      <c r="O56" s="405"/>
      <c r="P56" s="405"/>
      <c r="Q56" s="405"/>
      <c r="R56" s="405"/>
      <c r="S56" s="405"/>
      <c r="T56" s="405"/>
      <c r="U56" s="405"/>
      <c r="V56" s="405"/>
      <c r="W56" s="405"/>
      <c r="X56" s="405"/>
      <c r="Y56" s="405"/>
      <c r="Z56" s="405"/>
      <c r="AA56" s="405"/>
      <c r="AB56" s="405"/>
      <c r="AC56" s="405"/>
      <c r="AD56" s="405"/>
      <c r="AE56" s="405"/>
      <c r="AF56" s="405"/>
      <c r="AG56" s="405"/>
      <c r="AH56" s="405"/>
      <c r="AI56" s="405"/>
      <c r="AJ56" s="405"/>
      <c r="AK56" s="405"/>
      <c r="AL56" s="405"/>
      <c r="AM56" s="405"/>
      <c r="AN56" s="405"/>
      <c r="AO56" s="405"/>
      <c r="AP56" s="405"/>
      <c r="AQ56" s="405"/>
      <c r="AR56" s="405"/>
      <c r="AS56" s="405"/>
      <c r="AT56" s="405"/>
      <c r="AU56" s="405"/>
    </row>
    <row r="57" spans="1:47" ht="18" hidden="1" customHeight="1">
      <c r="A57" s="536"/>
      <c r="B57" s="405"/>
      <c r="C57" s="405"/>
      <c r="D57" s="405"/>
      <c r="E57" s="405"/>
      <c r="F57" s="405"/>
      <c r="G57" s="405"/>
      <c r="H57" s="405"/>
      <c r="I57" s="405"/>
      <c r="J57" s="405"/>
      <c r="K57" s="405"/>
      <c r="L57" s="405"/>
      <c r="M57" s="405"/>
      <c r="N57" s="405"/>
      <c r="O57" s="405"/>
      <c r="P57" s="405"/>
      <c r="Q57" s="405"/>
      <c r="R57" s="405"/>
      <c r="S57" s="405"/>
      <c r="T57" s="405"/>
      <c r="U57" s="405"/>
      <c r="V57" s="405"/>
      <c r="W57" s="405"/>
      <c r="X57" s="405"/>
      <c r="Y57" s="405"/>
      <c r="Z57" s="405"/>
      <c r="AA57" s="405"/>
      <c r="AB57" s="405"/>
      <c r="AC57" s="405"/>
      <c r="AD57" s="405"/>
      <c r="AE57" s="405"/>
      <c r="AF57" s="405"/>
      <c r="AG57" s="405"/>
      <c r="AH57" s="405"/>
      <c r="AI57" s="405"/>
      <c r="AJ57" s="405"/>
      <c r="AK57" s="405"/>
      <c r="AL57" s="405"/>
      <c r="AM57" s="405"/>
      <c r="AN57" s="405"/>
      <c r="AO57" s="405"/>
      <c r="AP57" s="405"/>
      <c r="AQ57" s="405"/>
      <c r="AR57" s="405"/>
      <c r="AS57" s="405"/>
      <c r="AT57" s="405"/>
      <c r="AU57" s="405"/>
    </row>
    <row r="58" spans="1:47" ht="18" hidden="1" customHeight="1">
      <c r="A58" s="536"/>
      <c r="B58" s="405"/>
      <c r="C58" s="405"/>
      <c r="D58" s="405"/>
      <c r="E58" s="405"/>
      <c r="F58" s="405"/>
      <c r="G58" s="405"/>
      <c r="H58" s="405"/>
      <c r="I58" s="405"/>
      <c r="J58" s="405"/>
      <c r="K58" s="405"/>
      <c r="L58" s="405"/>
      <c r="M58" s="405"/>
      <c r="N58" s="405"/>
      <c r="O58" s="405"/>
      <c r="P58" s="405"/>
      <c r="Q58" s="405"/>
      <c r="R58" s="405"/>
      <c r="S58" s="405"/>
      <c r="T58" s="405"/>
      <c r="U58" s="405"/>
      <c r="V58" s="405"/>
      <c r="W58" s="405"/>
      <c r="X58" s="405"/>
      <c r="Y58" s="405"/>
      <c r="Z58" s="405"/>
      <c r="AA58" s="405"/>
      <c r="AB58" s="405"/>
      <c r="AC58" s="405"/>
      <c r="AD58" s="405"/>
      <c r="AE58" s="405"/>
      <c r="AF58" s="405"/>
      <c r="AG58" s="405"/>
      <c r="AH58" s="405"/>
      <c r="AI58" s="405"/>
      <c r="AJ58" s="405"/>
      <c r="AK58" s="405"/>
      <c r="AL58" s="405"/>
      <c r="AM58" s="405"/>
      <c r="AN58" s="405"/>
      <c r="AO58" s="405"/>
      <c r="AP58" s="405"/>
      <c r="AQ58" s="405"/>
      <c r="AR58" s="405"/>
      <c r="AS58" s="405"/>
      <c r="AT58" s="405"/>
      <c r="AU58" s="405"/>
    </row>
    <row r="59" spans="1:47" ht="18" hidden="1" customHeight="1">
      <c r="A59" s="536"/>
      <c r="B59" s="405"/>
      <c r="C59" s="405"/>
      <c r="D59" s="405"/>
      <c r="E59" s="405"/>
      <c r="F59" s="405"/>
      <c r="G59" s="405"/>
      <c r="H59" s="405"/>
      <c r="I59" s="405"/>
      <c r="J59" s="405"/>
      <c r="K59" s="405"/>
      <c r="L59" s="405"/>
      <c r="M59" s="405"/>
      <c r="N59" s="405"/>
      <c r="O59" s="405"/>
      <c r="P59" s="405"/>
      <c r="Q59" s="405"/>
      <c r="R59" s="405"/>
      <c r="S59" s="405"/>
      <c r="T59" s="405"/>
      <c r="U59" s="405"/>
      <c r="V59" s="405"/>
      <c r="W59" s="405"/>
      <c r="X59" s="405"/>
      <c r="Y59" s="405"/>
      <c r="Z59" s="405"/>
      <c r="AA59" s="405"/>
      <c r="AB59" s="405"/>
      <c r="AC59" s="405"/>
      <c r="AD59" s="405"/>
      <c r="AE59" s="405"/>
      <c r="AF59" s="405"/>
      <c r="AG59" s="405"/>
      <c r="AH59" s="405"/>
      <c r="AI59" s="405"/>
      <c r="AJ59" s="405"/>
      <c r="AK59" s="405"/>
      <c r="AL59" s="405"/>
      <c r="AM59" s="405"/>
      <c r="AN59" s="405"/>
      <c r="AO59" s="405"/>
      <c r="AP59" s="405"/>
      <c r="AQ59" s="405"/>
      <c r="AR59" s="405"/>
      <c r="AS59" s="405"/>
      <c r="AT59" s="405"/>
      <c r="AU59" s="405"/>
    </row>
    <row r="60" spans="1:47" ht="18" hidden="1" customHeight="1">
      <c r="A60" s="536"/>
      <c r="B60" s="405"/>
      <c r="C60" s="405"/>
      <c r="D60" s="405"/>
      <c r="E60" s="405"/>
      <c r="F60" s="405"/>
      <c r="G60" s="405"/>
      <c r="H60" s="405"/>
      <c r="I60" s="405"/>
      <c r="J60" s="405"/>
      <c r="K60" s="405"/>
      <c r="L60" s="405"/>
      <c r="M60" s="405"/>
      <c r="N60" s="405"/>
      <c r="O60" s="405"/>
      <c r="P60" s="405"/>
      <c r="Q60" s="405"/>
      <c r="R60" s="405"/>
      <c r="S60" s="405"/>
      <c r="T60" s="405"/>
      <c r="U60" s="405"/>
      <c r="V60" s="405"/>
      <c r="W60" s="405"/>
      <c r="X60" s="405"/>
      <c r="Y60" s="405"/>
      <c r="Z60" s="405"/>
      <c r="AA60" s="405"/>
      <c r="AB60" s="405"/>
      <c r="AC60" s="405"/>
      <c r="AD60" s="405"/>
      <c r="AE60" s="405"/>
      <c r="AF60" s="405"/>
      <c r="AG60" s="405"/>
      <c r="AH60" s="405"/>
      <c r="AI60" s="405"/>
      <c r="AJ60" s="405"/>
      <c r="AK60" s="405"/>
      <c r="AL60" s="405"/>
      <c r="AM60" s="405"/>
      <c r="AN60" s="405"/>
      <c r="AO60" s="405"/>
      <c r="AP60" s="405"/>
      <c r="AQ60" s="405"/>
      <c r="AR60" s="405"/>
      <c r="AS60" s="405"/>
      <c r="AT60" s="405"/>
      <c r="AU60" s="405"/>
    </row>
    <row r="61" spans="1:47" ht="18" hidden="1" customHeight="1">
      <c r="A61" s="536"/>
      <c r="B61" s="405"/>
      <c r="C61" s="405"/>
      <c r="D61" s="405"/>
      <c r="E61" s="405"/>
      <c r="F61" s="405"/>
      <c r="G61" s="405"/>
      <c r="H61" s="405"/>
      <c r="I61" s="405"/>
      <c r="J61" s="405"/>
      <c r="K61" s="405"/>
      <c r="L61" s="405"/>
      <c r="M61" s="405"/>
      <c r="N61" s="405"/>
      <c r="O61" s="405"/>
      <c r="P61" s="405"/>
      <c r="Q61" s="405"/>
      <c r="R61" s="405"/>
      <c r="S61" s="405"/>
      <c r="T61" s="405"/>
      <c r="U61" s="405"/>
      <c r="V61" s="405"/>
      <c r="W61" s="405"/>
      <c r="X61" s="405"/>
      <c r="Y61" s="405"/>
      <c r="Z61" s="405"/>
      <c r="AA61" s="405"/>
      <c r="AB61" s="405"/>
      <c r="AC61" s="405"/>
      <c r="AD61" s="405"/>
      <c r="AE61" s="405"/>
      <c r="AF61" s="405"/>
      <c r="AG61" s="405"/>
      <c r="AH61" s="405"/>
      <c r="AI61" s="405"/>
      <c r="AJ61" s="405"/>
      <c r="AK61" s="405"/>
      <c r="AL61" s="405"/>
      <c r="AM61" s="405"/>
      <c r="AN61" s="405"/>
      <c r="AO61" s="405"/>
      <c r="AP61" s="405"/>
      <c r="AQ61" s="405"/>
      <c r="AR61" s="405"/>
      <c r="AS61" s="405"/>
      <c r="AT61" s="405"/>
      <c r="AU61" s="405"/>
    </row>
    <row r="62" spans="1:47" ht="18" hidden="1" customHeight="1">
      <c r="A62" s="536"/>
      <c r="B62" s="405"/>
      <c r="C62" s="405"/>
      <c r="D62" s="405"/>
      <c r="E62" s="405"/>
      <c r="F62" s="405"/>
      <c r="G62" s="405"/>
      <c r="H62" s="405"/>
      <c r="I62" s="405"/>
      <c r="J62" s="405"/>
      <c r="K62" s="405"/>
      <c r="L62" s="405"/>
      <c r="M62" s="405"/>
      <c r="N62" s="405"/>
      <c r="O62" s="405"/>
      <c r="P62" s="405"/>
      <c r="Q62" s="405"/>
      <c r="R62" s="405"/>
      <c r="S62" s="405"/>
      <c r="T62" s="405"/>
      <c r="U62" s="405"/>
      <c r="V62" s="405"/>
      <c r="W62" s="405"/>
      <c r="X62" s="405"/>
      <c r="Y62" s="405"/>
      <c r="Z62" s="405"/>
      <c r="AA62" s="405"/>
      <c r="AB62" s="405"/>
      <c r="AC62" s="405"/>
      <c r="AD62" s="405"/>
      <c r="AE62" s="405"/>
      <c r="AF62" s="405"/>
      <c r="AG62" s="405"/>
      <c r="AH62" s="405"/>
      <c r="AI62" s="405"/>
      <c r="AJ62" s="405"/>
      <c r="AK62" s="405"/>
      <c r="AL62" s="405"/>
      <c r="AM62" s="405"/>
      <c r="AN62" s="405"/>
      <c r="AO62" s="405"/>
      <c r="AP62" s="405"/>
      <c r="AQ62" s="405"/>
      <c r="AR62" s="405"/>
      <c r="AS62" s="405"/>
      <c r="AT62" s="405"/>
      <c r="AU62" s="405"/>
    </row>
    <row r="63" spans="1:47" ht="18" hidden="1" customHeight="1">
      <c r="A63" s="536"/>
      <c r="B63" s="405"/>
      <c r="C63" s="405"/>
      <c r="D63" s="405"/>
      <c r="E63" s="405"/>
      <c r="F63" s="405"/>
      <c r="G63" s="405"/>
      <c r="H63" s="405"/>
      <c r="I63" s="405"/>
      <c r="J63" s="405"/>
      <c r="K63" s="405"/>
      <c r="L63" s="405"/>
      <c r="M63" s="405"/>
      <c r="N63" s="405"/>
      <c r="O63" s="405"/>
      <c r="P63" s="405"/>
      <c r="Q63" s="405"/>
      <c r="R63" s="405"/>
      <c r="S63" s="405"/>
      <c r="T63" s="405"/>
      <c r="U63" s="405"/>
      <c r="V63" s="405"/>
      <c r="W63" s="405"/>
      <c r="X63" s="405"/>
      <c r="Y63" s="405"/>
      <c r="Z63" s="405"/>
      <c r="AA63" s="405"/>
      <c r="AB63" s="405"/>
      <c r="AC63" s="405"/>
      <c r="AD63" s="405"/>
      <c r="AE63" s="405"/>
      <c r="AF63" s="405"/>
      <c r="AG63" s="405"/>
      <c r="AH63" s="405"/>
      <c r="AI63" s="405"/>
      <c r="AJ63" s="405"/>
      <c r="AK63" s="405"/>
      <c r="AL63" s="405"/>
      <c r="AM63" s="405"/>
      <c r="AN63" s="405"/>
      <c r="AO63" s="405"/>
      <c r="AP63" s="405"/>
      <c r="AQ63" s="405"/>
      <c r="AR63" s="405"/>
      <c r="AS63" s="405"/>
      <c r="AT63" s="405"/>
      <c r="AU63" s="405"/>
    </row>
    <row r="64" spans="1:47" ht="18" hidden="1" customHeight="1">
      <c r="B64" s="405"/>
      <c r="C64" s="405"/>
      <c r="D64" s="405"/>
      <c r="E64" s="405"/>
      <c r="F64" s="405"/>
      <c r="G64" s="405"/>
      <c r="H64" s="405"/>
      <c r="I64" s="405"/>
      <c r="J64" s="405"/>
      <c r="K64" s="405"/>
      <c r="L64" s="405"/>
      <c r="M64" s="405"/>
      <c r="N64" s="405"/>
      <c r="O64" s="405"/>
      <c r="P64" s="405"/>
      <c r="Q64" s="405"/>
      <c r="R64" s="405"/>
      <c r="S64" s="405"/>
      <c r="T64" s="405"/>
      <c r="U64" s="405"/>
      <c r="V64" s="405"/>
      <c r="W64" s="405"/>
      <c r="X64" s="405"/>
      <c r="Y64" s="405"/>
      <c r="Z64" s="405"/>
      <c r="AA64" s="405"/>
      <c r="AB64" s="405"/>
      <c r="AC64" s="405"/>
      <c r="AD64" s="405"/>
      <c r="AE64" s="405"/>
      <c r="AF64" s="405"/>
      <c r="AG64" s="405"/>
      <c r="AH64" s="405"/>
      <c r="AI64" s="405"/>
      <c r="AJ64" s="405"/>
      <c r="AK64" s="405"/>
      <c r="AL64" s="405"/>
      <c r="AM64" s="405"/>
      <c r="AN64" s="405"/>
      <c r="AO64" s="405"/>
      <c r="AP64" s="405"/>
      <c r="AQ64" s="405"/>
      <c r="AR64" s="405"/>
      <c r="AS64" s="405"/>
      <c r="AT64" s="405"/>
      <c r="AU64" s="405"/>
    </row>
    <row r="65" spans="2:47" ht="18" hidden="1" customHeight="1">
      <c r="B65" s="405"/>
      <c r="C65" s="405"/>
      <c r="D65" s="405"/>
      <c r="E65" s="405"/>
      <c r="F65" s="405"/>
      <c r="G65" s="405"/>
      <c r="H65" s="405"/>
      <c r="I65" s="405"/>
      <c r="J65" s="405"/>
      <c r="K65" s="405"/>
      <c r="L65" s="405"/>
      <c r="M65" s="405"/>
      <c r="N65" s="405"/>
      <c r="O65" s="405"/>
      <c r="P65" s="405"/>
      <c r="Q65" s="405"/>
      <c r="R65" s="405"/>
      <c r="S65" s="405"/>
      <c r="T65" s="405"/>
      <c r="U65" s="405"/>
      <c r="V65" s="405"/>
      <c r="W65" s="405"/>
      <c r="X65" s="405"/>
      <c r="Y65" s="405"/>
      <c r="Z65" s="405"/>
      <c r="AA65" s="405"/>
      <c r="AB65" s="405"/>
      <c r="AC65" s="405"/>
      <c r="AD65" s="405"/>
      <c r="AE65" s="405"/>
      <c r="AF65" s="405"/>
      <c r="AG65" s="405"/>
      <c r="AH65" s="405"/>
      <c r="AI65" s="405"/>
      <c r="AJ65" s="405"/>
      <c r="AK65" s="405"/>
      <c r="AL65" s="405"/>
      <c r="AM65" s="405"/>
      <c r="AN65" s="405"/>
      <c r="AO65" s="405"/>
      <c r="AP65" s="405"/>
      <c r="AQ65" s="405"/>
      <c r="AR65" s="405"/>
      <c r="AS65" s="405"/>
      <c r="AT65" s="405"/>
      <c r="AU65" s="405"/>
    </row>
    <row r="66" spans="2:47" ht="18" hidden="1" customHeight="1">
      <c r="B66" s="405"/>
      <c r="C66" s="405"/>
      <c r="D66" s="405"/>
      <c r="E66" s="405"/>
      <c r="F66" s="405"/>
      <c r="G66" s="405"/>
      <c r="H66" s="405"/>
      <c r="I66" s="405"/>
      <c r="J66" s="405"/>
      <c r="K66" s="405"/>
      <c r="L66" s="405"/>
      <c r="M66" s="405"/>
      <c r="N66" s="405"/>
      <c r="O66" s="405"/>
      <c r="P66" s="405"/>
      <c r="Q66" s="405"/>
      <c r="R66" s="405"/>
      <c r="S66" s="405"/>
      <c r="T66" s="405"/>
      <c r="U66" s="405"/>
      <c r="V66" s="405"/>
      <c r="W66" s="405"/>
      <c r="X66" s="405"/>
      <c r="Y66" s="405"/>
      <c r="Z66" s="405"/>
      <c r="AA66" s="405"/>
      <c r="AB66" s="405"/>
      <c r="AC66" s="405"/>
      <c r="AD66" s="405"/>
      <c r="AE66" s="405"/>
      <c r="AF66" s="405"/>
      <c r="AG66" s="405"/>
      <c r="AH66" s="405"/>
      <c r="AI66" s="405"/>
      <c r="AJ66" s="405"/>
      <c r="AK66" s="405"/>
      <c r="AL66" s="405"/>
      <c r="AM66" s="405"/>
      <c r="AN66" s="405"/>
      <c r="AO66" s="405"/>
      <c r="AP66" s="405"/>
      <c r="AQ66" s="405"/>
      <c r="AR66" s="405"/>
      <c r="AS66" s="405"/>
      <c r="AT66" s="405"/>
      <c r="AU66" s="405"/>
    </row>
    <row r="67" spans="2:47" ht="18" hidden="1" customHeight="1">
      <c r="B67" s="405"/>
      <c r="C67" s="405"/>
      <c r="D67" s="405"/>
      <c r="E67" s="405"/>
      <c r="F67" s="405"/>
      <c r="G67" s="405"/>
      <c r="H67" s="405"/>
      <c r="I67" s="405"/>
      <c r="J67" s="405"/>
      <c r="K67" s="405"/>
      <c r="L67" s="405"/>
      <c r="M67" s="405"/>
      <c r="N67" s="405"/>
      <c r="O67" s="405"/>
      <c r="P67" s="405"/>
      <c r="Q67" s="405"/>
      <c r="R67" s="405"/>
      <c r="S67" s="405"/>
      <c r="T67" s="405"/>
      <c r="U67" s="405"/>
      <c r="V67" s="405"/>
      <c r="W67" s="405"/>
      <c r="X67" s="405"/>
      <c r="Y67" s="405"/>
      <c r="Z67" s="405"/>
      <c r="AA67" s="405"/>
      <c r="AB67" s="405"/>
      <c r="AC67" s="405"/>
      <c r="AD67" s="405"/>
      <c r="AE67" s="405"/>
      <c r="AF67" s="405"/>
      <c r="AG67" s="405"/>
      <c r="AH67" s="405"/>
      <c r="AI67" s="405"/>
      <c r="AJ67" s="405"/>
      <c r="AK67" s="405"/>
      <c r="AL67" s="405"/>
      <c r="AM67" s="405"/>
      <c r="AN67" s="405"/>
      <c r="AO67" s="405"/>
      <c r="AP67" s="405"/>
      <c r="AQ67" s="405"/>
      <c r="AR67" s="405"/>
      <c r="AS67" s="405"/>
      <c r="AT67" s="405"/>
      <c r="AU67" s="405"/>
    </row>
    <row r="68" spans="2:47" ht="18" hidden="1" customHeight="1">
      <c r="B68" s="405"/>
      <c r="C68" s="405"/>
      <c r="D68" s="405"/>
      <c r="E68" s="405"/>
      <c r="F68" s="405"/>
      <c r="G68" s="405"/>
      <c r="H68" s="405"/>
      <c r="I68" s="405"/>
      <c r="J68" s="405"/>
      <c r="K68" s="405"/>
      <c r="L68" s="405"/>
      <c r="M68" s="405"/>
      <c r="N68" s="405"/>
      <c r="O68" s="405"/>
      <c r="P68" s="405"/>
      <c r="Q68" s="405"/>
      <c r="R68" s="405"/>
      <c r="S68" s="405"/>
      <c r="T68" s="405"/>
      <c r="U68" s="405"/>
      <c r="V68" s="405"/>
      <c r="W68" s="405"/>
      <c r="X68" s="405"/>
      <c r="Y68" s="405"/>
      <c r="Z68" s="405"/>
      <c r="AA68" s="405"/>
      <c r="AB68" s="405"/>
      <c r="AC68" s="405"/>
      <c r="AD68" s="405"/>
      <c r="AE68" s="405"/>
      <c r="AF68" s="405"/>
      <c r="AG68" s="405"/>
      <c r="AH68" s="405"/>
      <c r="AI68" s="405"/>
      <c r="AJ68" s="405"/>
      <c r="AK68" s="405"/>
      <c r="AL68" s="405"/>
      <c r="AM68" s="405"/>
      <c r="AN68" s="405"/>
      <c r="AO68" s="405"/>
      <c r="AP68" s="405"/>
      <c r="AQ68" s="405"/>
      <c r="AR68" s="405"/>
      <c r="AS68" s="405"/>
      <c r="AT68" s="405"/>
      <c r="AU68" s="405"/>
    </row>
    <row r="69" spans="2:47" ht="18" hidden="1" customHeight="1">
      <c r="B69" s="405"/>
      <c r="C69" s="405"/>
      <c r="D69" s="405"/>
      <c r="E69" s="405"/>
      <c r="F69" s="405"/>
      <c r="G69" s="405"/>
      <c r="H69" s="405"/>
      <c r="I69" s="405"/>
      <c r="J69" s="405"/>
      <c r="K69" s="405"/>
      <c r="L69" s="405"/>
      <c r="M69" s="405"/>
      <c r="N69" s="405"/>
      <c r="O69" s="405"/>
      <c r="P69" s="405"/>
      <c r="Q69" s="405"/>
      <c r="R69" s="405"/>
      <c r="S69" s="405"/>
      <c r="T69" s="405"/>
      <c r="U69" s="405"/>
      <c r="V69" s="405"/>
      <c r="W69" s="405"/>
      <c r="X69" s="405"/>
      <c r="Y69" s="405"/>
      <c r="Z69" s="405"/>
      <c r="AA69" s="405"/>
      <c r="AB69" s="405"/>
      <c r="AC69" s="405"/>
      <c r="AD69" s="405"/>
      <c r="AE69" s="405"/>
      <c r="AF69" s="405"/>
      <c r="AG69" s="405"/>
      <c r="AH69" s="405"/>
      <c r="AI69" s="405"/>
      <c r="AJ69" s="405"/>
      <c r="AK69" s="405"/>
      <c r="AL69" s="405"/>
      <c r="AM69" s="405"/>
      <c r="AN69" s="405"/>
      <c r="AO69" s="405"/>
      <c r="AP69" s="405"/>
      <c r="AQ69" s="405"/>
      <c r="AR69" s="405"/>
      <c r="AS69" s="405"/>
      <c r="AT69" s="405"/>
      <c r="AU69" s="405"/>
    </row>
    <row r="70" spans="2:47" ht="18" hidden="1" customHeight="1">
      <c r="B70" s="405"/>
      <c r="C70" s="405"/>
      <c r="D70" s="405"/>
      <c r="E70" s="405"/>
      <c r="F70" s="405"/>
      <c r="G70" s="405"/>
      <c r="H70" s="405"/>
      <c r="I70" s="405"/>
      <c r="J70" s="405"/>
      <c r="K70" s="405"/>
      <c r="L70" s="405"/>
      <c r="M70" s="405"/>
      <c r="N70" s="405"/>
      <c r="O70" s="405"/>
      <c r="P70" s="405"/>
      <c r="Q70" s="405"/>
      <c r="R70" s="405"/>
      <c r="S70" s="405"/>
      <c r="T70" s="405"/>
      <c r="U70" s="405"/>
      <c r="V70" s="405"/>
      <c r="W70" s="405"/>
      <c r="X70" s="405"/>
      <c r="Y70" s="405"/>
      <c r="Z70" s="405"/>
      <c r="AA70" s="405"/>
      <c r="AB70" s="405"/>
      <c r="AC70" s="405"/>
      <c r="AD70" s="405"/>
      <c r="AE70" s="405"/>
      <c r="AF70" s="405"/>
      <c r="AG70" s="405"/>
      <c r="AH70" s="405"/>
      <c r="AI70" s="405"/>
      <c r="AJ70" s="405"/>
      <c r="AK70" s="405"/>
      <c r="AL70" s="405"/>
      <c r="AM70" s="405"/>
      <c r="AN70" s="405"/>
      <c r="AO70" s="405"/>
      <c r="AP70" s="405"/>
      <c r="AQ70" s="405"/>
      <c r="AR70" s="405"/>
      <c r="AS70" s="405"/>
      <c r="AT70" s="405"/>
      <c r="AU70" s="405"/>
    </row>
    <row r="71" spans="2:47" ht="18.75" hidden="1" customHeight="1" thickBot="1">
      <c r="B71" s="405"/>
      <c r="C71" s="405"/>
      <c r="D71" s="405"/>
      <c r="E71" s="405"/>
      <c r="F71" s="405"/>
      <c r="G71" s="405"/>
      <c r="H71" s="405"/>
      <c r="I71" s="405"/>
      <c r="J71" s="405"/>
      <c r="K71" s="405"/>
      <c r="L71" s="405"/>
      <c r="M71" s="405"/>
      <c r="N71" s="405"/>
      <c r="O71" s="405"/>
      <c r="P71" s="405"/>
      <c r="Q71" s="405"/>
      <c r="R71" s="405"/>
      <c r="S71" s="405"/>
      <c r="T71" s="405"/>
      <c r="U71" s="405"/>
      <c r="V71" s="405"/>
      <c r="W71" s="405"/>
      <c r="X71" s="405"/>
      <c r="Y71" s="405"/>
      <c r="Z71" s="405"/>
      <c r="AA71" s="405"/>
      <c r="AB71" s="405"/>
      <c r="AC71" s="405"/>
      <c r="AD71" s="405"/>
      <c r="AE71" s="405"/>
      <c r="AF71" s="405"/>
      <c r="AG71" s="405"/>
      <c r="AH71" s="405"/>
      <c r="AI71" s="405"/>
      <c r="AJ71" s="405"/>
      <c r="AK71" s="405"/>
      <c r="AL71" s="405"/>
      <c r="AM71" s="405"/>
      <c r="AN71" s="405"/>
      <c r="AO71" s="405"/>
      <c r="AP71" s="405"/>
      <c r="AQ71" s="405"/>
      <c r="AR71" s="405"/>
      <c r="AS71" s="405"/>
      <c r="AT71" s="405"/>
      <c r="AU71" s="405"/>
    </row>
    <row r="72" spans="2:47" ht="18" hidden="1" customHeight="1">
      <c r="B72" s="405"/>
      <c r="C72" s="405"/>
      <c r="D72" s="405"/>
      <c r="E72" s="405"/>
      <c r="F72" s="405"/>
      <c r="G72" s="405"/>
      <c r="H72" s="405"/>
      <c r="I72" s="405"/>
      <c r="J72" s="405"/>
      <c r="K72" s="405"/>
      <c r="L72" s="405"/>
      <c r="M72" s="405"/>
      <c r="N72" s="405"/>
      <c r="O72" s="405"/>
      <c r="P72" s="405"/>
      <c r="Q72" s="405"/>
      <c r="R72" s="405"/>
      <c r="S72" s="405"/>
      <c r="T72" s="405"/>
      <c r="U72" s="405"/>
      <c r="V72" s="405"/>
      <c r="W72" s="405"/>
      <c r="X72" s="405"/>
      <c r="Y72" s="405"/>
      <c r="Z72" s="405"/>
      <c r="AA72" s="405"/>
      <c r="AB72" s="405"/>
      <c r="AC72" s="405"/>
      <c r="AD72" s="405"/>
      <c r="AE72" s="405"/>
      <c r="AF72" s="405"/>
      <c r="AG72" s="405"/>
      <c r="AH72" s="405"/>
      <c r="AI72" s="405"/>
      <c r="AJ72" s="405"/>
      <c r="AK72" s="405"/>
      <c r="AL72" s="405"/>
      <c r="AM72" s="405"/>
      <c r="AN72" s="405"/>
      <c r="AO72" s="405"/>
      <c r="AP72" s="405"/>
      <c r="AQ72" s="405"/>
      <c r="AR72" s="405"/>
      <c r="AS72" s="405"/>
      <c r="AT72" s="405"/>
      <c r="AU72" s="405"/>
    </row>
    <row r="73" spans="2:47" ht="18" hidden="1" customHeight="1">
      <c r="B73" s="405"/>
      <c r="C73" s="405"/>
      <c r="D73" s="405"/>
      <c r="E73" s="405"/>
      <c r="F73" s="405"/>
      <c r="G73" s="405"/>
      <c r="H73" s="405"/>
      <c r="I73" s="405"/>
      <c r="J73" s="405"/>
      <c r="K73" s="405"/>
      <c r="L73" s="405"/>
      <c r="M73" s="405"/>
      <c r="N73" s="405"/>
      <c r="O73" s="405"/>
      <c r="P73" s="405"/>
      <c r="Q73" s="405"/>
      <c r="R73" s="405"/>
      <c r="S73" s="405"/>
      <c r="T73" s="405"/>
      <c r="U73" s="405"/>
      <c r="V73" s="405"/>
      <c r="W73" s="405"/>
      <c r="X73" s="405"/>
      <c r="Y73" s="405"/>
      <c r="Z73" s="405"/>
      <c r="AA73" s="405"/>
      <c r="AB73" s="405"/>
      <c r="AC73" s="405"/>
      <c r="AD73" s="405"/>
      <c r="AE73" s="405"/>
      <c r="AF73" s="405"/>
      <c r="AG73" s="405"/>
      <c r="AH73" s="405"/>
      <c r="AI73" s="405"/>
      <c r="AJ73" s="405"/>
      <c r="AK73" s="405"/>
      <c r="AL73" s="405"/>
      <c r="AM73" s="405"/>
      <c r="AN73" s="405"/>
      <c r="AO73" s="405"/>
      <c r="AP73" s="405"/>
      <c r="AQ73" s="405"/>
      <c r="AR73" s="405"/>
      <c r="AS73" s="405"/>
      <c r="AT73" s="405"/>
      <c r="AU73" s="405"/>
    </row>
    <row r="74" spans="2:47" ht="18" hidden="1" customHeight="1">
      <c r="B74" s="405"/>
      <c r="C74" s="405"/>
      <c r="D74" s="405"/>
      <c r="E74" s="405"/>
      <c r="F74" s="405"/>
      <c r="G74" s="405"/>
      <c r="H74" s="405"/>
      <c r="I74" s="405"/>
      <c r="J74" s="405"/>
      <c r="K74" s="405"/>
      <c r="L74" s="405"/>
      <c r="M74" s="405"/>
      <c r="N74" s="405"/>
      <c r="O74" s="405"/>
      <c r="P74" s="405"/>
      <c r="Q74" s="405"/>
      <c r="R74" s="405"/>
      <c r="S74" s="405"/>
      <c r="T74" s="405"/>
      <c r="U74" s="405"/>
      <c r="V74" s="405"/>
      <c r="W74" s="405"/>
      <c r="X74" s="405"/>
      <c r="Y74" s="405"/>
      <c r="Z74" s="405"/>
      <c r="AA74" s="405"/>
      <c r="AB74" s="405"/>
      <c r="AC74" s="405"/>
      <c r="AD74" s="405"/>
      <c r="AE74" s="405"/>
      <c r="AF74" s="405"/>
      <c r="AG74" s="405"/>
      <c r="AH74" s="405"/>
      <c r="AI74" s="405"/>
      <c r="AJ74" s="405"/>
      <c r="AK74" s="405"/>
      <c r="AL74" s="405"/>
      <c r="AM74" s="405"/>
      <c r="AN74" s="405"/>
      <c r="AO74" s="405"/>
      <c r="AP74" s="405"/>
      <c r="AQ74" s="405"/>
      <c r="AR74" s="405"/>
      <c r="AS74" s="405"/>
      <c r="AT74" s="405"/>
      <c r="AU74" s="405"/>
    </row>
    <row r="75" spans="2:47" ht="18" hidden="1" customHeight="1">
      <c r="B75" s="405"/>
      <c r="C75" s="405"/>
      <c r="D75" s="405"/>
      <c r="E75" s="405"/>
      <c r="F75" s="405"/>
      <c r="G75" s="405"/>
      <c r="H75" s="405"/>
      <c r="I75" s="405"/>
      <c r="J75" s="405"/>
      <c r="K75" s="405"/>
      <c r="L75" s="405"/>
      <c r="M75" s="405"/>
      <c r="N75" s="405"/>
      <c r="O75" s="405"/>
      <c r="P75" s="405"/>
      <c r="Q75" s="405"/>
      <c r="R75" s="405"/>
      <c r="S75" s="405"/>
      <c r="T75" s="405"/>
      <c r="U75" s="405"/>
      <c r="V75" s="405"/>
      <c r="W75" s="405"/>
      <c r="X75" s="405"/>
      <c r="Y75" s="405"/>
      <c r="Z75" s="405"/>
      <c r="AA75" s="405"/>
      <c r="AB75" s="405"/>
      <c r="AC75" s="405"/>
      <c r="AD75" s="405"/>
      <c r="AE75" s="405"/>
      <c r="AF75" s="405"/>
      <c r="AG75" s="405"/>
      <c r="AH75" s="405"/>
      <c r="AI75" s="405"/>
      <c r="AJ75" s="405"/>
      <c r="AK75" s="405"/>
      <c r="AL75" s="405"/>
      <c r="AM75" s="405"/>
      <c r="AN75" s="405"/>
      <c r="AO75" s="405"/>
      <c r="AP75" s="405"/>
      <c r="AQ75" s="405"/>
      <c r="AR75" s="405"/>
      <c r="AS75" s="405"/>
      <c r="AT75" s="405"/>
      <c r="AU75" s="405"/>
    </row>
    <row r="76" spans="2:47" ht="18" hidden="1" customHeight="1">
      <c r="B76" s="405"/>
      <c r="C76" s="405"/>
      <c r="D76" s="405"/>
      <c r="E76" s="405"/>
      <c r="F76" s="405"/>
      <c r="G76" s="405"/>
      <c r="H76" s="405"/>
      <c r="I76" s="405"/>
      <c r="J76" s="405"/>
      <c r="K76" s="405"/>
      <c r="L76" s="405"/>
      <c r="M76" s="405"/>
      <c r="N76" s="405"/>
      <c r="O76" s="405"/>
      <c r="P76" s="405"/>
      <c r="Q76" s="405"/>
      <c r="R76" s="405"/>
      <c r="S76" s="405"/>
      <c r="T76" s="405"/>
      <c r="U76" s="405"/>
      <c r="V76" s="405"/>
      <c r="W76" s="405"/>
      <c r="X76" s="405"/>
      <c r="Y76" s="405"/>
      <c r="Z76" s="405"/>
      <c r="AA76" s="405"/>
      <c r="AB76" s="405"/>
      <c r="AC76" s="405"/>
      <c r="AD76" s="405"/>
      <c r="AE76" s="405"/>
      <c r="AF76" s="405"/>
      <c r="AG76" s="405"/>
      <c r="AH76" s="405"/>
      <c r="AI76" s="405"/>
      <c r="AJ76" s="405"/>
      <c r="AK76" s="405"/>
      <c r="AL76" s="405"/>
      <c r="AM76" s="405"/>
      <c r="AN76" s="405"/>
      <c r="AO76" s="405"/>
      <c r="AP76" s="405"/>
      <c r="AQ76" s="405"/>
      <c r="AR76" s="405"/>
      <c r="AS76" s="405"/>
      <c r="AT76" s="405"/>
      <c r="AU76" s="405"/>
    </row>
    <row r="77" spans="2:47" ht="18" hidden="1" customHeight="1">
      <c r="B77" s="405"/>
      <c r="C77" s="405"/>
      <c r="D77" s="405"/>
      <c r="E77" s="405"/>
      <c r="F77" s="405"/>
      <c r="G77" s="405"/>
      <c r="H77" s="405"/>
      <c r="I77" s="405"/>
      <c r="J77" s="405"/>
      <c r="K77" s="405"/>
      <c r="L77" s="405"/>
      <c r="M77" s="405"/>
      <c r="N77" s="405"/>
      <c r="O77" s="405"/>
      <c r="P77" s="405"/>
      <c r="Q77" s="405"/>
      <c r="R77" s="405"/>
      <c r="S77" s="405"/>
      <c r="T77" s="405"/>
      <c r="U77" s="405"/>
      <c r="V77" s="405"/>
      <c r="W77" s="405"/>
      <c r="X77" s="405"/>
      <c r="Y77" s="405"/>
      <c r="Z77" s="405"/>
      <c r="AA77" s="405"/>
      <c r="AB77" s="405"/>
      <c r="AC77" s="405"/>
      <c r="AD77" s="405"/>
      <c r="AE77" s="405"/>
      <c r="AF77" s="405"/>
      <c r="AG77" s="405"/>
      <c r="AH77" s="405"/>
      <c r="AI77" s="405"/>
      <c r="AJ77" s="405"/>
      <c r="AK77" s="405"/>
      <c r="AL77" s="405"/>
      <c r="AM77" s="405"/>
      <c r="AN77" s="405"/>
      <c r="AO77" s="405"/>
      <c r="AP77" s="405"/>
      <c r="AQ77" s="405"/>
      <c r="AR77" s="405"/>
      <c r="AS77" s="405"/>
      <c r="AT77" s="405"/>
      <c r="AU77" s="405"/>
    </row>
    <row r="78" spans="2:47" ht="18" hidden="1" customHeight="1">
      <c r="B78" s="405"/>
      <c r="C78" s="405"/>
      <c r="D78" s="405"/>
      <c r="E78" s="405"/>
      <c r="F78" s="405"/>
      <c r="G78" s="405"/>
      <c r="H78" s="405"/>
      <c r="I78" s="405"/>
      <c r="J78" s="405"/>
      <c r="K78" s="405"/>
      <c r="L78" s="405"/>
      <c r="M78" s="405"/>
      <c r="N78" s="405"/>
      <c r="O78" s="405"/>
      <c r="P78" s="405"/>
      <c r="Q78" s="405"/>
      <c r="R78" s="405"/>
      <c r="S78" s="405"/>
      <c r="T78" s="405"/>
      <c r="U78" s="405"/>
      <c r="V78" s="405"/>
      <c r="W78" s="405"/>
      <c r="X78" s="405"/>
      <c r="Y78" s="405"/>
      <c r="Z78" s="405"/>
      <c r="AA78" s="405"/>
      <c r="AB78" s="405"/>
      <c r="AC78" s="405"/>
      <c r="AD78" s="405"/>
      <c r="AE78" s="405"/>
      <c r="AF78" s="405"/>
      <c r="AG78" s="405"/>
      <c r="AH78" s="405"/>
      <c r="AI78" s="405"/>
      <c r="AJ78" s="405"/>
      <c r="AK78" s="405"/>
      <c r="AL78" s="405"/>
      <c r="AM78" s="405"/>
      <c r="AN78" s="405"/>
      <c r="AO78" s="405"/>
      <c r="AP78" s="405"/>
      <c r="AQ78" s="405"/>
      <c r="AR78" s="405"/>
      <c r="AS78" s="405"/>
      <c r="AT78" s="405"/>
      <c r="AU78" s="405"/>
    </row>
    <row r="79" spans="2:47" ht="18" hidden="1" customHeight="1">
      <c r="B79" s="405"/>
      <c r="C79" s="405"/>
      <c r="D79" s="405"/>
      <c r="E79" s="405"/>
      <c r="F79" s="405"/>
      <c r="G79" s="405"/>
      <c r="H79" s="405"/>
      <c r="I79" s="405"/>
      <c r="J79" s="405"/>
      <c r="K79" s="405"/>
      <c r="L79" s="405"/>
      <c r="M79" s="405"/>
      <c r="N79" s="405"/>
      <c r="O79" s="405"/>
      <c r="P79" s="405"/>
      <c r="Q79" s="405"/>
      <c r="R79" s="405"/>
      <c r="S79" s="405"/>
      <c r="T79" s="405"/>
      <c r="U79" s="405"/>
      <c r="V79" s="405"/>
      <c r="W79" s="405"/>
      <c r="X79" s="405"/>
      <c r="Y79" s="405"/>
      <c r="Z79" s="405"/>
      <c r="AA79" s="405"/>
      <c r="AB79" s="405"/>
      <c r="AC79" s="405"/>
      <c r="AD79" s="405"/>
      <c r="AE79" s="405"/>
      <c r="AF79" s="405"/>
      <c r="AG79" s="405"/>
      <c r="AH79" s="405"/>
      <c r="AI79" s="405"/>
      <c r="AJ79" s="405"/>
      <c r="AK79" s="405"/>
      <c r="AL79" s="405"/>
      <c r="AM79" s="405"/>
      <c r="AN79" s="405"/>
      <c r="AO79" s="405"/>
      <c r="AP79" s="405"/>
      <c r="AQ79" s="405"/>
      <c r="AR79" s="405"/>
      <c r="AS79" s="405"/>
      <c r="AT79" s="405"/>
      <c r="AU79" s="405"/>
    </row>
    <row r="80" spans="2:47" ht="18" hidden="1" customHeight="1">
      <c r="B80" s="405"/>
      <c r="C80" s="405"/>
      <c r="D80" s="405"/>
      <c r="E80" s="405"/>
      <c r="F80" s="405"/>
      <c r="G80" s="405"/>
      <c r="H80" s="405"/>
      <c r="I80" s="405"/>
      <c r="J80" s="405"/>
      <c r="K80" s="405"/>
      <c r="L80" s="405"/>
      <c r="M80" s="405"/>
      <c r="N80" s="405"/>
      <c r="O80" s="405"/>
      <c r="P80" s="405"/>
      <c r="Q80" s="405"/>
      <c r="R80" s="405"/>
      <c r="S80" s="405"/>
      <c r="T80" s="405"/>
      <c r="U80" s="405"/>
      <c r="V80" s="405"/>
      <c r="W80" s="405"/>
      <c r="X80" s="405"/>
      <c r="Y80" s="405"/>
      <c r="Z80" s="405"/>
      <c r="AA80" s="405"/>
      <c r="AB80" s="405"/>
      <c r="AC80" s="405"/>
      <c r="AD80" s="405"/>
      <c r="AE80" s="405"/>
      <c r="AF80" s="405"/>
      <c r="AG80" s="405"/>
      <c r="AH80" s="405"/>
      <c r="AI80" s="405"/>
      <c r="AJ80" s="405"/>
      <c r="AK80" s="405"/>
      <c r="AL80" s="405"/>
      <c r="AM80" s="405"/>
      <c r="AN80" s="405"/>
      <c r="AO80" s="405"/>
      <c r="AP80" s="405"/>
      <c r="AQ80" s="405"/>
      <c r="AR80" s="405"/>
      <c r="AS80" s="405"/>
      <c r="AT80" s="405"/>
      <c r="AU80" s="405"/>
    </row>
    <row r="81" spans="2:47" ht="18" hidden="1" customHeight="1">
      <c r="B81" s="405"/>
      <c r="C81" s="405"/>
      <c r="D81" s="405"/>
      <c r="E81" s="405"/>
      <c r="F81" s="405"/>
      <c r="G81" s="405"/>
      <c r="H81" s="405"/>
      <c r="I81" s="405"/>
      <c r="J81" s="405"/>
      <c r="K81" s="405"/>
      <c r="L81" s="405"/>
      <c r="M81" s="405"/>
      <c r="N81" s="405"/>
      <c r="O81" s="405"/>
      <c r="P81" s="405"/>
      <c r="Q81" s="405"/>
      <c r="R81" s="405"/>
      <c r="S81" s="405"/>
      <c r="T81" s="405"/>
      <c r="U81" s="405"/>
      <c r="V81" s="405"/>
      <c r="W81" s="405"/>
      <c r="X81" s="405"/>
      <c r="Y81" s="405"/>
      <c r="Z81" s="405"/>
      <c r="AA81" s="405"/>
      <c r="AB81" s="405"/>
      <c r="AC81" s="405"/>
      <c r="AD81" s="405"/>
      <c r="AE81" s="405"/>
      <c r="AF81" s="405"/>
      <c r="AG81" s="405"/>
      <c r="AH81" s="405"/>
      <c r="AI81" s="405"/>
      <c r="AJ81" s="405"/>
      <c r="AK81" s="405"/>
      <c r="AL81" s="405"/>
      <c r="AM81" s="405"/>
      <c r="AN81" s="405"/>
      <c r="AO81" s="405"/>
      <c r="AP81" s="405"/>
      <c r="AQ81" s="405"/>
      <c r="AR81" s="405"/>
      <c r="AS81" s="405"/>
      <c r="AT81" s="405"/>
      <c r="AU81" s="405"/>
    </row>
    <row r="82" spans="2:47" ht="18" hidden="1" customHeight="1">
      <c r="B82" s="405"/>
      <c r="C82" s="405"/>
      <c r="D82" s="405"/>
      <c r="E82" s="405"/>
      <c r="F82" s="405"/>
      <c r="G82" s="405"/>
      <c r="H82" s="405"/>
      <c r="I82" s="405"/>
      <c r="J82" s="405"/>
      <c r="K82" s="405"/>
      <c r="L82" s="405"/>
      <c r="M82" s="405"/>
      <c r="N82" s="405"/>
      <c r="O82" s="405"/>
      <c r="P82" s="405"/>
      <c r="Q82" s="405"/>
      <c r="R82" s="405"/>
      <c r="S82" s="405"/>
      <c r="T82" s="405"/>
      <c r="U82" s="405"/>
      <c r="V82" s="405"/>
      <c r="W82" s="405"/>
      <c r="X82" s="405"/>
      <c r="Y82" s="405"/>
      <c r="Z82" s="405"/>
      <c r="AA82" s="405"/>
      <c r="AB82" s="405"/>
      <c r="AC82" s="405"/>
      <c r="AD82" s="405"/>
      <c r="AE82" s="405"/>
      <c r="AF82" s="405"/>
      <c r="AG82" s="405"/>
      <c r="AH82" s="405"/>
      <c r="AI82" s="405"/>
      <c r="AJ82" s="405"/>
      <c r="AK82" s="405"/>
      <c r="AL82" s="405"/>
      <c r="AM82" s="405"/>
      <c r="AN82" s="405"/>
      <c r="AO82" s="405"/>
      <c r="AP82" s="405"/>
      <c r="AQ82" s="405"/>
      <c r="AR82" s="405"/>
      <c r="AS82" s="405"/>
      <c r="AT82" s="405"/>
      <c r="AU82" s="405"/>
    </row>
    <row r="83" spans="2:47" ht="18" hidden="1" customHeight="1">
      <c r="B83" s="405"/>
      <c r="C83" s="405"/>
      <c r="D83" s="405"/>
      <c r="E83" s="405"/>
      <c r="F83" s="405"/>
      <c r="G83" s="405"/>
      <c r="H83" s="405"/>
      <c r="I83" s="405"/>
      <c r="J83" s="405"/>
      <c r="K83" s="405"/>
      <c r="L83" s="405"/>
      <c r="M83" s="405"/>
      <c r="N83" s="405"/>
      <c r="O83" s="405"/>
      <c r="P83" s="405"/>
      <c r="Q83" s="405"/>
      <c r="R83" s="405"/>
      <c r="S83" s="405"/>
      <c r="T83" s="405"/>
      <c r="U83" s="405"/>
      <c r="V83" s="405"/>
      <c r="W83" s="405"/>
      <c r="X83" s="405"/>
      <c r="Y83" s="405"/>
      <c r="Z83" s="405"/>
      <c r="AA83" s="405"/>
      <c r="AB83" s="405"/>
      <c r="AC83" s="405"/>
      <c r="AD83" s="405"/>
      <c r="AE83" s="405"/>
      <c r="AF83" s="405"/>
      <c r="AG83" s="405"/>
      <c r="AH83" s="405"/>
      <c r="AI83" s="405"/>
      <c r="AJ83" s="405"/>
      <c r="AK83" s="405"/>
      <c r="AL83" s="405"/>
      <c r="AM83" s="405"/>
      <c r="AN83" s="405"/>
      <c r="AO83" s="405"/>
      <c r="AP83" s="405"/>
      <c r="AQ83" s="405"/>
      <c r="AR83" s="405"/>
      <c r="AS83" s="405"/>
      <c r="AT83" s="405"/>
      <c r="AU83" s="405"/>
    </row>
    <row r="84" spans="2:47" ht="18" hidden="1" customHeight="1">
      <c r="B84" s="405"/>
      <c r="C84" s="405"/>
      <c r="D84" s="405"/>
      <c r="E84" s="405"/>
      <c r="F84" s="405"/>
      <c r="G84" s="405"/>
      <c r="H84" s="405"/>
      <c r="I84" s="405"/>
      <c r="J84" s="405"/>
      <c r="K84" s="405"/>
      <c r="L84" s="405"/>
      <c r="M84" s="405"/>
      <c r="N84" s="405"/>
      <c r="O84" s="405"/>
      <c r="P84" s="405"/>
      <c r="Q84" s="405"/>
      <c r="R84" s="405"/>
      <c r="S84" s="405"/>
      <c r="T84" s="405"/>
      <c r="U84" s="405"/>
      <c r="V84" s="405"/>
      <c r="W84" s="405"/>
      <c r="X84" s="405"/>
      <c r="Y84" s="405"/>
      <c r="Z84" s="405"/>
      <c r="AA84" s="405"/>
      <c r="AB84" s="405"/>
      <c r="AC84" s="405"/>
      <c r="AD84" s="405"/>
      <c r="AE84" s="405"/>
      <c r="AF84" s="405"/>
      <c r="AG84" s="405"/>
      <c r="AH84" s="405"/>
      <c r="AI84" s="405"/>
      <c r="AJ84" s="405"/>
      <c r="AK84" s="405"/>
      <c r="AL84" s="405"/>
      <c r="AM84" s="405"/>
      <c r="AN84" s="405"/>
      <c r="AO84" s="405"/>
      <c r="AP84" s="405"/>
      <c r="AQ84" s="405"/>
      <c r="AR84" s="405"/>
      <c r="AS84" s="405"/>
      <c r="AT84" s="405"/>
      <c r="AU84" s="405"/>
    </row>
    <row r="85" spans="2:47" ht="18" hidden="1" customHeight="1">
      <c r="B85" s="405"/>
      <c r="C85" s="405"/>
      <c r="D85" s="405"/>
      <c r="E85" s="405"/>
      <c r="F85" s="405"/>
      <c r="G85" s="405"/>
      <c r="H85" s="405"/>
      <c r="I85" s="405"/>
      <c r="J85" s="405"/>
      <c r="K85" s="405"/>
      <c r="L85" s="405"/>
      <c r="M85" s="405"/>
      <c r="N85" s="405"/>
      <c r="O85" s="405"/>
      <c r="P85" s="405"/>
      <c r="Q85" s="405"/>
      <c r="R85" s="405"/>
      <c r="S85" s="405"/>
      <c r="T85" s="405"/>
      <c r="U85" s="405"/>
      <c r="V85" s="405"/>
      <c r="W85" s="405"/>
      <c r="X85" s="405"/>
      <c r="Y85" s="405"/>
      <c r="Z85" s="405"/>
      <c r="AA85" s="405"/>
      <c r="AB85" s="405"/>
      <c r="AC85" s="405"/>
      <c r="AD85" s="405"/>
      <c r="AE85" s="405"/>
      <c r="AF85" s="405"/>
      <c r="AG85" s="405"/>
      <c r="AH85" s="405"/>
      <c r="AI85" s="405"/>
      <c r="AJ85" s="405"/>
      <c r="AK85" s="405"/>
      <c r="AL85" s="405"/>
      <c r="AM85" s="405"/>
      <c r="AN85" s="405"/>
      <c r="AO85" s="405"/>
      <c r="AP85" s="405"/>
      <c r="AQ85" s="405"/>
      <c r="AR85" s="405"/>
      <c r="AS85" s="405"/>
      <c r="AT85" s="405"/>
      <c r="AU85" s="405"/>
    </row>
    <row r="86" spans="2:47" ht="18" hidden="1" customHeight="1">
      <c r="B86" s="405"/>
      <c r="C86" s="405"/>
      <c r="D86" s="405"/>
      <c r="E86" s="405"/>
      <c r="F86" s="405"/>
      <c r="G86" s="405"/>
      <c r="H86" s="405"/>
      <c r="I86" s="405"/>
      <c r="J86" s="405"/>
      <c r="K86" s="405"/>
      <c r="L86" s="405"/>
      <c r="M86" s="405"/>
      <c r="N86" s="405"/>
      <c r="O86" s="405"/>
      <c r="P86" s="405"/>
      <c r="Q86" s="405"/>
      <c r="R86" s="405"/>
      <c r="S86" s="405"/>
      <c r="T86" s="405"/>
      <c r="U86" s="405"/>
      <c r="V86" s="405"/>
      <c r="W86" s="405"/>
      <c r="X86" s="405"/>
      <c r="Y86" s="405"/>
      <c r="Z86" s="405"/>
      <c r="AA86" s="405"/>
      <c r="AB86" s="405"/>
      <c r="AC86" s="405"/>
      <c r="AD86" s="405"/>
      <c r="AE86" s="405"/>
      <c r="AF86" s="405"/>
      <c r="AG86" s="405"/>
      <c r="AH86" s="405"/>
      <c r="AI86" s="405"/>
      <c r="AJ86" s="405"/>
      <c r="AK86" s="405"/>
      <c r="AL86" s="405"/>
      <c r="AM86" s="405"/>
      <c r="AN86" s="405"/>
      <c r="AO86" s="405"/>
      <c r="AP86" s="405"/>
      <c r="AQ86" s="405"/>
      <c r="AR86" s="405"/>
      <c r="AS86" s="405"/>
      <c r="AT86" s="405"/>
      <c r="AU86" s="405"/>
    </row>
    <row r="87" spans="2:47" ht="18" hidden="1" customHeight="1">
      <c r="B87" s="405"/>
      <c r="C87" s="405"/>
      <c r="D87" s="405"/>
      <c r="E87" s="405"/>
      <c r="F87" s="405"/>
      <c r="G87" s="405"/>
      <c r="H87" s="405"/>
      <c r="I87" s="405"/>
      <c r="J87" s="405"/>
      <c r="K87" s="405"/>
      <c r="L87" s="405"/>
      <c r="M87" s="405"/>
      <c r="N87" s="405"/>
      <c r="O87" s="405"/>
      <c r="P87" s="405"/>
      <c r="Q87" s="405"/>
      <c r="R87" s="405"/>
      <c r="S87" s="405"/>
      <c r="T87" s="405"/>
      <c r="U87" s="405"/>
      <c r="V87" s="405"/>
      <c r="W87" s="405"/>
      <c r="X87" s="405"/>
      <c r="Y87" s="405"/>
      <c r="Z87" s="405"/>
      <c r="AA87" s="405"/>
      <c r="AB87" s="405"/>
      <c r="AC87" s="405"/>
      <c r="AD87" s="405"/>
      <c r="AE87" s="405"/>
      <c r="AF87" s="405"/>
      <c r="AG87" s="405"/>
      <c r="AH87" s="405"/>
      <c r="AI87" s="405"/>
      <c r="AJ87" s="405"/>
      <c r="AK87" s="405"/>
      <c r="AL87" s="405"/>
      <c r="AM87" s="405"/>
      <c r="AN87" s="405"/>
      <c r="AO87" s="405"/>
      <c r="AP87" s="405"/>
      <c r="AQ87" s="405"/>
      <c r="AR87" s="405"/>
      <c r="AS87" s="405"/>
      <c r="AT87" s="405"/>
      <c r="AU87" s="405"/>
    </row>
    <row r="88" spans="2:47" ht="18" hidden="1" customHeight="1">
      <c r="B88" s="405"/>
      <c r="C88" s="405"/>
      <c r="D88" s="405"/>
      <c r="E88" s="405"/>
      <c r="F88" s="405"/>
      <c r="G88" s="405"/>
      <c r="H88" s="405"/>
      <c r="I88" s="405"/>
      <c r="J88" s="405"/>
      <c r="K88" s="405"/>
      <c r="L88" s="405"/>
      <c r="M88" s="405"/>
      <c r="N88" s="405"/>
      <c r="O88" s="405"/>
      <c r="P88" s="405"/>
      <c r="Q88" s="405"/>
      <c r="R88" s="405"/>
      <c r="S88" s="405"/>
      <c r="T88" s="405"/>
      <c r="U88" s="405"/>
      <c r="V88" s="405"/>
      <c r="W88" s="405"/>
      <c r="X88" s="405"/>
      <c r="Y88" s="405"/>
      <c r="Z88" s="405"/>
      <c r="AA88" s="405"/>
      <c r="AB88" s="405"/>
      <c r="AC88" s="405"/>
      <c r="AD88" s="405"/>
      <c r="AE88" s="405"/>
      <c r="AF88" s="405"/>
      <c r="AG88" s="405"/>
      <c r="AH88" s="405"/>
      <c r="AI88" s="405"/>
      <c r="AJ88" s="405"/>
      <c r="AK88" s="405"/>
      <c r="AL88" s="405"/>
      <c r="AM88" s="405"/>
      <c r="AN88" s="405"/>
      <c r="AO88" s="405"/>
      <c r="AP88" s="405"/>
      <c r="AQ88" s="405"/>
      <c r="AR88" s="405"/>
      <c r="AS88" s="405"/>
      <c r="AT88" s="405"/>
      <c r="AU88" s="405"/>
    </row>
    <row r="89" spans="2:47" ht="18" hidden="1" customHeight="1">
      <c r="B89" s="405"/>
      <c r="C89" s="405"/>
      <c r="D89" s="405"/>
      <c r="E89" s="405"/>
      <c r="F89" s="405"/>
      <c r="G89" s="405"/>
      <c r="H89" s="405"/>
      <c r="I89" s="405"/>
      <c r="J89" s="405"/>
      <c r="K89" s="405"/>
      <c r="L89" s="405"/>
      <c r="M89" s="405"/>
      <c r="N89" s="405"/>
      <c r="O89" s="405"/>
      <c r="P89" s="405"/>
      <c r="Q89" s="405"/>
      <c r="R89" s="405"/>
      <c r="S89" s="405"/>
      <c r="T89" s="405"/>
      <c r="U89" s="405"/>
      <c r="V89" s="405"/>
      <c r="W89" s="405"/>
      <c r="X89" s="405"/>
      <c r="Y89" s="405"/>
      <c r="Z89" s="405"/>
      <c r="AA89" s="405"/>
      <c r="AB89" s="405"/>
      <c r="AC89" s="405"/>
      <c r="AD89" s="405"/>
      <c r="AE89" s="405"/>
      <c r="AF89" s="405"/>
      <c r="AG89" s="405"/>
      <c r="AH89" s="405"/>
      <c r="AI89" s="405"/>
      <c r="AJ89" s="405"/>
      <c r="AK89" s="405"/>
      <c r="AL89" s="405"/>
      <c r="AM89" s="405"/>
      <c r="AN89" s="405"/>
      <c r="AO89" s="405"/>
      <c r="AP89" s="405"/>
      <c r="AQ89" s="405"/>
      <c r="AR89" s="405"/>
      <c r="AS89" s="405"/>
      <c r="AT89" s="405"/>
      <c r="AU89" s="405"/>
    </row>
    <row r="90" spans="2:47" ht="18" hidden="1" customHeight="1">
      <c r="B90" s="405"/>
      <c r="C90" s="405"/>
      <c r="D90" s="405"/>
      <c r="E90" s="405"/>
      <c r="F90" s="405"/>
      <c r="G90" s="405"/>
      <c r="H90" s="405"/>
      <c r="I90" s="405"/>
      <c r="J90" s="405"/>
      <c r="K90" s="405"/>
      <c r="L90" s="405"/>
      <c r="M90" s="405"/>
      <c r="N90" s="405"/>
      <c r="O90" s="405"/>
      <c r="P90" s="405"/>
      <c r="Q90" s="405"/>
      <c r="R90" s="405"/>
      <c r="S90" s="405"/>
      <c r="T90" s="405"/>
      <c r="U90" s="405"/>
      <c r="V90" s="405"/>
      <c r="W90" s="405"/>
      <c r="X90" s="405"/>
      <c r="Y90" s="405"/>
      <c r="Z90" s="405"/>
      <c r="AA90" s="405"/>
      <c r="AB90" s="405"/>
      <c r="AC90" s="405"/>
      <c r="AD90" s="405"/>
      <c r="AE90" s="405"/>
      <c r="AF90" s="405"/>
      <c r="AG90" s="405"/>
      <c r="AH90" s="405"/>
      <c r="AI90" s="405"/>
      <c r="AJ90" s="405"/>
      <c r="AK90" s="405"/>
      <c r="AL90" s="405"/>
      <c r="AM90" s="405"/>
      <c r="AN90" s="405"/>
      <c r="AO90" s="405"/>
      <c r="AP90" s="405"/>
      <c r="AQ90" s="405"/>
      <c r="AR90" s="405"/>
      <c r="AS90" s="405"/>
      <c r="AT90" s="405"/>
      <c r="AU90" s="405"/>
    </row>
    <row r="91" spans="2:47" ht="18" hidden="1" customHeight="1">
      <c r="B91" s="405"/>
      <c r="C91" s="405"/>
      <c r="D91" s="405"/>
      <c r="E91" s="405"/>
      <c r="F91" s="405"/>
      <c r="G91" s="405"/>
      <c r="H91" s="405"/>
      <c r="I91" s="405"/>
      <c r="J91" s="405"/>
      <c r="K91" s="405"/>
      <c r="L91" s="405"/>
      <c r="M91" s="405"/>
      <c r="N91" s="405"/>
      <c r="O91" s="405"/>
      <c r="P91" s="405"/>
      <c r="Q91" s="405"/>
      <c r="R91" s="405"/>
      <c r="S91" s="405"/>
      <c r="T91" s="405"/>
      <c r="U91" s="405"/>
      <c r="V91" s="405"/>
      <c r="W91" s="405"/>
      <c r="X91" s="405"/>
      <c r="Y91" s="405"/>
      <c r="Z91" s="405"/>
      <c r="AA91" s="405"/>
      <c r="AB91" s="405"/>
      <c r="AC91" s="405"/>
      <c r="AD91" s="405"/>
      <c r="AE91" s="405"/>
      <c r="AF91" s="405"/>
      <c r="AG91" s="405"/>
      <c r="AH91" s="405"/>
      <c r="AI91" s="405"/>
      <c r="AJ91" s="405"/>
      <c r="AK91" s="405"/>
      <c r="AL91" s="405"/>
      <c r="AM91" s="405"/>
      <c r="AN91" s="405"/>
      <c r="AO91" s="405"/>
      <c r="AP91" s="405"/>
      <c r="AQ91" s="405"/>
      <c r="AR91" s="405"/>
      <c r="AS91" s="405"/>
      <c r="AT91" s="405"/>
      <c r="AU91" s="405"/>
    </row>
    <row r="92" spans="2:47" ht="18" hidden="1" customHeight="1">
      <c r="B92" s="405"/>
      <c r="C92" s="405"/>
      <c r="D92" s="405"/>
      <c r="E92" s="405"/>
      <c r="F92" s="405"/>
      <c r="G92" s="405"/>
      <c r="H92" s="405"/>
      <c r="I92" s="405"/>
      <c r="J92" s="405"/>
      <c r="K92" s="405"/>
      <c r="L92" s="405"/>
      <c r="M92" s="405"/>
      <c r="N92" s="405"/>
      <c r="O92" s="405"/>
      <c r="P92" s="405"/>
      <c r="Q92" s="405"/>
      <c r="R92" s="405"/>
      <c r="S92" s="405"/>
      <c r="T92" s="405"/>
      <c r="U92" s="405"/>
      <c r="V92" s="405"/>
      <c r="W92" s="405"/>
      <c r="X92" s="405"/>
      <c r="Y92" s="405"/>
      <c r="Z92" s="405"/>
      <c r="AA92" s="405"/>
      <c r="AB92" s="405"/>
      <c r="AC92" s="405"/>
      <c r="AD92" s="405"/>
      <c r="AE92" s="405"/>
      <c r="AF92" s="405"/>
      <c r="AG92" s="405"/>
      <c r="AH92" s="405"/>
      <c r="AI92" s="405"/>
      <c r="AJ92" s="405"/>
      <c r="AK92" s="405"/>
      <c r="AL92" s="405"/>
      <c r="AM92" s="405"/>
      <c r="AN92" s="405"/>
      <c r="AO92" s="405"/>
      <c r="AP92" s="405"/>
      <c r="AQ92" s="405"/>
      <c r="AR92" s="405"/>
      <c r="AS92" s="405"/>
      <c r="AT92" s="405"/>
      <c r="AU92" s="405"/>
    </row>
    <row r="93" spans="2:47" ht="18" hidden="1" customHeight="1">
      <c r="B93" s="405"/>
      <c r="C93" s="405"/>
      <c r="D93" s="405"/>
      <c r="E93" s="405"/>
      <c r="F93" s="405"/>
      <c r="G93" s="405"/>
      <c r="H93" s="405"/>
      <c r="I93" s="405"/>
      <c r="J93" s="405"/>
      <c r="K93" s="405"/>
      <c r="L93" s="405"/>
      <c r="M93" s="405"/>
      <c r="N93" s="405"/>
      <c r="O93" s="405"/>
      <c r="P93" s="405"/>
      <c r="Q93" s="405"/>
      <c r="R93" s="405"/>
      <c r="S93" s="405"/>
      <c r="T93" s="405"/>
      <c r="U93" s="405"/>
      <c r="V93" s="405"/>
      <c r="W93" s="405"/>
      <c r="X93" s="405"/>
      <c r="Y93" s="405"/>
      <c r="Z93" s="405"/>
      <c r="AA93" s="405"/>
      <c r="AB93" s="405"/>
      <c r="AC93" s="405"/>
      <c r="AD93" s="405"/>
      <c r="AE93" s="405"/>
      <c r="AF93" s="405"/>
      <c r="AG93" s="405"/>
      <c r="AH93" s="405"/>
      <c r="AI93" s="405"/>
      <c r="AJ93" s="405"/>
      <c r="AK93" s="405"/>
      <c r="AL93" s="405"/>
      <c r="AM93" s="405"/>
      <c r="AN93" s="405"/>
      <c r="AO93" s="405"/>
      <c r="AP93" s="405"/>
      <c r="AQ93" s="405"/>
      <c r="AR93" s="405"/>
      <c r="AS93" s="405"/>
      <c r="AT93" s="405"/>
      <c r="AU93" s="405"/>
    </row>
    <row r="94" spans="2:47" ht="18" hidden="1" customHeight="1">
      <c r="B94" s="405"/>
      <c r="C94" s="405"/>
      <c r="D94" s="405"/>
      <c r="E94" s="405"/>
      <c r="F94" s="405"/>
      <c r="G94" s="405"/>
      <c r="H94" s="405"/>
      <c r="I94" s="405"/>
      <c r="J94" s="405"/>
      <c r="K94" s="405"/>
      <c r="L94" s="405"/>
      <c r="M94" s="405"/>
      <c r="N94" s="405"/>
      <c r="O94" s="405"/>
      <c r="P94" s="405"/>
      <c r="Q94" s="405"/>
      <c r="R94" s="405"/>
      <c r="S94" s="405"/>
      <c r="T94" s="405"/>
      <c r="U94" s="405"/>
      <c r="V94" s="405"/>
      <c r="W94" s="405"/>
      <c r="X94" s="405"/>
      <c r="Y94" s="405"/>
      <c r="Z94" s="405"/>
      <c r="AA94" s="405"/>
      <c r="AB94" s="405"/>
      <c r="AC94" s="405"/>
      <c r="AD94" s="405"/>
      <c r="AE94" s="405"/>
      <c r="AF94" s="405"/>
      <c r="AG94" s="405"/>
      <c r="AH94" s="405"/>
      <c r="AI94" s="405"/>
      <c r="AJ94" s="405"/>
      <c r="AK94" s="405"/>
      <c r="AL94" s="405"/>
      <c r="AM94" s="405"/>
      <c r="AN94" s="405"/>
      <c r="AO94" s="405"/>
      <c r="AP94" s="405"/>
      <c r="AQ94" s="405"/>
      <c r="AR94" s="405"/>
      <c r="AS94" s="405"/>
      <c r="AT94" s="405"/>
      <c r="AU94" s="405"/>
    </row>
    <row r="95" spans="2:47" ht="18" hidden="1" customHeight="1">
      <c r="B95" s="405"/>
      <c r="C95" s="405"/>
      <c r="D95" s="405"/>
      <c r="E95" s="405"/>
      <c r="F95" s="405"/>
      <c r="G95" s="405"/>
      <c r="H95" s="405"/>
      <c r="I95" s="405"/>
      <c r="J95" s="405"/>
      <c r="K95" s="405"/>
      <c r="L95" s="405"/>
      <c r="M95" s="405"/>
      <c r="N95" s="405"/>
      <c r="O95" s="405"/>
      <c r="P95" s="405"/>
      <c r="Q95" s="405"/>
      <c r="R95" s="405"/>
      <c r="S95" s="405"/>
      <c r="T95" s="405"/>
      <c r="U95" s="405"/>
      <c r="V95" s="405"/>
      <c r="W95" s="405"/>
      <c r="X95" s="405"/>
      <c r="Y95" s="405"/>
      <c r="Z95" s="405"/>
      <c r="AA95" s="405"/>
      <c r="AB95" s="405"/>
      <c r="AC95" s="405"/>
      <c r="AD95" s="405"/>
      <c r="AE95" s="405"/>
      <c r="AF95" s="405"/>
      <c r="AG95" s="405"/>
      <c r="AH95" s="405"/>
      <c r="AI95" s="405"/>
      <c r="AJ95" s="405"/>
      <c r="AK95" s="405"/>
      <c r="AL95" s="405"/>
      <c r="AM95" s="405"/>
      <c r="AN95" s="405"/>
      <c r="AO95" s="405"/>
      <c r="AP95" s="405"/>
      <c r="AQ95" s="405"/>
      <c r="AR95" s="405"/>
      <c r="AS95" s="405"/>
      <c r="AT95" s="405"/>
      <c r="AU95" s="405"/>
    </row>
    <row r="96" spans="2:47" ht="18" hidden="1" customHeight="1">
      <c r="B96" s="405"/>
      <c r="C96" s="405"/>
      <c r="D96" s="405"/>
      <c r="E96" s="405"/>
      <c r="F96" s="405"/>
      <c r="G96" s="405"/>
      <c r="H96" s="405"/>
      <c r="I96" s="405"/>
      <c r="J96" s="405"/>
      <c r="K96" s="405"/>
      <c r="L96" s="405"/>
      <c r="M96" s="405"/>
      <c r="N96" s="405"/>
      <c r="O96" s="405"/>
      <c r="P96" s="405"/>
      <c r="Q96" s="405"/>
      <c r="R96" s="405"/>
      <c r="S96" s="405"/>
      <c r="T96" s="405"/>
      <c r="U96" s="405"/>
      <c r="V96" s="405"/>
      <c r="W96" s="405"/>
      <c r="X96" s="405"/>
      <c r="Y96" s="405"/>
      <c r="Z96" s="405"/>
      <c r="AA96" s="405"/>
      <c r="AB96" s="405"/>
      <c r="AC96" s="405"/>
      <c r="AD96" s="405"/>
      <c r="AE96" s="405"/>
      <c r="AF96" s="405"/>
      <c r="AG96" s="405"/>
      <c r="AH96" s="405"/>
      <c r="AI96" s="405"/>
      <c r="AJ96" s="405"/>
      <c r="AK96" s="405"/>
      <c r="AL96" s="405"/>
      <c r="AM96" s="405"/>
      <c r="AN96" s="405"/>
      <c r="AO96" s="405"/>
      <c r="AP96" s="405"/>
      <c r="AQ96" s="405"/>
      <c r="AR96" s="405"/>
      <c r="AS96" s="405"/>
      <c r="AT96" s="405"/>
      <c r="AU96" s="405"/>
    </row>
    <row r="97" spans="2:47" ht="18" hidden="1" customHeight="1">
      <c r="B97" s="405"/>
      <c r="C97" s="405"/>
      <c r="D97" s="405"/>
      <c r="E97" s="405"/>
      <c r="F97" s="405"/>
      <c r="G97" s="405"/>
      <c r="H97" s="405"/>
      <c r="I97" s="405"/>
      <c r="J97" s="405"/>
      <c r="K97" s="405"/>
      <c r="L97" s="405"/>
      <c r="M97" s="405"/>
      <c r="N97" s="405"/>
      <c r="O97" s="405"/>
      <c r="P97" s="405"/>
      <c r="Q97" s="405"/>
      <c r="R97" s="405"/>
      <c r="S97" s="405"/>
      <c r="T97" s="405"/>
      <c r="U97" s="405"/>
      <c r="V97" s="405"/>
      <c r="W97" s="405"/>
      <c r="X97" s="405"/>
      <c r="Y97" s="405"/>
      <c r="Z97" s="405"/>
      <c r="AA97" s="405"/>
      <c r="AB97" s="405"/>
      <c r="AC97" s="405"/>
      <c r="AD97" s="405"/>
      <c r="AE97" s="405"/>
      <c r="AF97" s="405"/>
      <c r="AG97" s="405"/>
      <c r="AH97" s="405"/>
      <c r="AI97" s="405"/>
      <c r="AJ97" s="405"/>
      <c r="AK97" s="405"/>
      <c r="AL97" s="405"/>
      <c r="AM97" s="405"/>
      <c r="AN97" s="405"/>
      <c r="AO97" s="405"/>
      <c r="AP97" s="405"/>
      <c r="AQ97" s="405"/>
      <c r="AR97" s="405"/>
      <c r="AS97" s="405"/>
      <c r="AT97" s="405"/>
      <c r="AU97" s="405"/>
    </row>
    <row r="98" spans="2:47" ht="18" hidden="1" customHeight="1">
      <c r="B98" s="405"/>
      <c r="C98" s="405"/>
      <c r="D98" s="405"/>
      <c r="E98" s="405"/>
      <c r="F98" s="405"/>
      <c r="G98" s="405"/>
      <c r="H98" s="405"/>
      <c r="I98" s="405"/>
      <c r="J98" s="405"/>
      <c r="K98" s="405"/>
      <c r="L98" s="405"/>
      <c r="M98" s="405"/>
      <c r="N98" s="405"/>
      <c r="O98" s="405"/>
      <c r="P98" s="405"/>
      <c r="Q98" s="405"/>
      <c r="R98" s="405"/>
      <c r="S98" s="405"/>
      <c r="T98" s="405"/>
      <c r="U98" s="405"/>
      <c r="V98" s="405"/>
      <c r="W98" s="405"/>
      <c r="X98" s="405"/>
      <c r="Y98" s="405"/>
      <c r="Z98" s="405"/>
      <c r="AA98" s="405"/>
      <c r="AB98" s="405"/>
      <c r="AC98" s="405"/>
      <c r="AD98" s="405"/>
      <c r="AE98" s="405"/>
      <c r="AF98" s="405"/>
      <c r="AG98" s="405"/>
      <c r="AH98" s="405"/>
      <c r="AI98" s="405"/>
      <c r="AJ98" s="405"/>
      <c r="AK98" s="405"/>
      <c r="AL98" s="405"/>
      <c r="AM98" s="405"/>
      <c r="AN98" s="405"/>
      <c r="AO98" s="405"/>
      <c r="AP98" s="405"/>
      <c r="AQ98" s="405"/>
      <c r="AR98" s="405"/>
      <c r="AS98" s="405"/>
      <c r="AT98" s="405"/>
      <c r="AU98" s="405"/>
    </row>
    <row r="99" spans="2:47" ht="18" hidden="1" customHeight="1">
      <c r="B99" s="405"/>
      <c r="C99" s="405"/>
      <c r="D99" s="405"/>
      <c r="E99" s="405"/>
      <c r="F99" s="405"/>
      <c r="G99" s="405"/>
      <c r="H99" s="405"/>
      <c r="I99" s="405"/>
      <c r="J99" s="405"/>
      <c r="K99" s="405"/>
      <c r="L99" s="405"/>
      <c r="M99" s="405"/>
      <c r="N99" s="405"/>
      <c r="O99" s="405"/>
      <c r="P99" s="405"/>
      <c r="Q99" s="405"/>
      <c r="R99" s="405"/>
      <c r="S99" s="405"/>
      <c r="T99" s="405"/>
      <c r="U99" s="405"/>
      <c r="V99" s="405"/>
      <c r="W99" s="405"/>
      <c r="X99" s="405"/>
      <c r="Y99" s="405"/>
      <c r="Z99" s="405"/>
      <c r="AA99" s="405"/>
      <c r="AB99" s="405"/>
      <c r="AC99" s="405"/>
      <c r="AD99" s="405"/>
      <c r="AE99" s="405"/>
      <c r="AF99" s="405"/>
      <c r="AG99" s="405"/>
      <c r="AH99" s="405"/>
      <c r="AI99" s="405"/>
      <c r="AJ99" s="405"/>
      <c r="AK99" s="405"/>
      <c r="AL99" s="405"/>
      <c r="AM99" s="405"/>
      <c r="AN99" s="405"/>
      <c r="AO99" s="405"/>
      <c r="AP99" s="405"/>
      <c r="AQ99" s="405"/>
      <c r="AR99" s="405"/>
      <c r="AS99" s="405"/>
      <c r="AT99" s="405"/>
      <c r="AU99" s="405"/>
    </row>
    <row r="100" spans="2:47" ht="18" hidden="1" customHeight="1">
      <c r="B100" s="405"/>
      <c r="C100" s="405"/>
      <c r="D100" s="405"/>
      <c r="E100" s="405"/>
      <c r="F100" s="405"/>
      <c r="G100" s="405"/>
      <c r="H100" s="405"/>
      <c r="I100" s="405"/>
      <c r="J100" s="405"/>
      <c r="K100" s="405"/>
      <c r="L100" s="405"/>
      <c r="M100" s="405"/>
      <c r="N100" s="405"/>
      <c r="O100" s="405"/>
      <c r="P100" s="405"/>
      <c r="Q100" s="405"/>
      <c r="R100" s="405"/>
      <c r="S100" s="405"/>
      <c r="T100" s="405"/>
      <c r="U100" s="405"/>
      <c r="V100" s="405"/>
      <c r="W100" s="405"/>
      <c r="X100" s="405"/>
      <c r="Y100" s="405"/>
      <c r="Z100" s="405"/>
      <c r="AA100" s="405"/>
      <c r="AB100" s="405"/>
      <c r="AC100" s="405"/>
      <c r="AD100" s="405"/>
      <c r="AE100" s="405"/>
      <c r="AF100" s="405"/>
      <c r="AG100" s="405"/>
      <c r="AH100" s="405"/>
      <c r="AI100" s="405"/>
      <c r="AJ100" s="405"/>
      <c r="AK100" s="405"/>
      <c r="AL100" s="405"/>
      <c r="AM100" s="405"/>
      <c r="AN100" s="405"/>
      <c r="AO100" s="405"/>
      <c r="AP100" s="405"/>
      <c r="AQ100" s="405"/>
      <c r="AR100" s="405"/>
      <c r="AS100" s="405"/>
      <c r="AT100" s="405"/>
      <c r="AU100" s="405"/>
    </row>
    <row r="101" spans="2:47" ht="18" hidden="1" customHeight="1">
      <c r="B101" s="405"/>
      <c r="C101" s="405"/>
      <c r="D101" s="405"/>
      <c r="E101" s="405"/>
      <c r="F101" s="405"/>
      <c r="G101" s="405"/>
      <c r="H101" s="405"/>
      <c r="I101" s="405"/>
      <c r="J101" s="405"/>
      <c r="K101" s="405"/>
      <c r="L101" s="405"/>
      <c r="M101" s="405"/>
      <c r="N101" s="405"/>
      <c r="O101" s="405"/>
      <c r="P101" s="405"/>
      <c r="Q101" s="405"/>
      <c r="R101" s="405"/>
      <c r="S101" s="405"/>
      <c r="T101" s="405"/>
      <c r="U101" s="405"/>
      <c r="V101" s="405"/>
      <c r="W101" s="405"/>
      <c r="X101" s="405"/>
      <c r="Y101" s="405"/>
      <c r="Z101" s="405"/>
      <c r="AA101" s="405"/>
      <c r="AB101" s="405"/>
      <c r="AC101" s="405"/>
      <c r="AD101" s="405"/>
      <c r="AE101" s="405"/>
      <c r="AF101" s="405"/>
      <c r="AG101" s="405"/>
      <c r="AH101" s="405"/>
      <c r="AI101" s="405"/>
      <c r="AJ101" s="405"/>
      <c r="AK101" s="405"/>
      <c r="AL101" s="405"/>
      <c r="AM101" s="405"/>
      <c r="AN101" s="405"/>
      <c r="AO101" s="405"/>
      <c r="AP101" s="405"/>
      <c r="AQ101" s="405"/>
      <c r="AR101" s="405"/>
      <c r="AS101" s="405"/>
      <c r="AT101" s="405"/>
      <c r="AU101" s="405"/>
    </row>
    <row r="102" spans="2:47" ht="18" hidden="1" customHeight="1">
      <c r="B102" s="405"/>
      <c r="C102" s="405"/>
      <c r="D102" s="405"/>
      <c r="E102" s="405"/>
      <c r="F102" s="405"/>
      <c r="G102" s="405"/>
      <c r="H102" s="405"/>
      <c r="I102" s="405"/>
      <c r="J102" s="405"/>
      <c r="K102" s="405"/>
      <c r="L102" s="405"/>
      <c r="M102" s="405"/>
      <c r="N102" s="405"/>
      <c r="O102" s="405"/>
      <c r="P102" s="405"/>
      <c r="Q102" s="405"/>
      <c r="R102" s="405"/>
      <c r="S102" s="405"/>
      <c r="T102" s="405"/>
      <c r="U102" s="405"/>
      <c r="V102" s="405"/>
      <c r="W102" s="405"/>
      <c r="X102" s="405"/>
      <c r="Y102" s="405"/>
      <c r="Z102" s="405"/>
      <c r="AA102" s="405"/>
      <c r="AB102" s="405"/>
      <c r="AC102" s="405"/>
      <c r="AD102" s="405"/>
      <c r="AE102" s="405"/>
      <c r="AF102" s="405"/>
      <c r="AG102" s="405"/>
      <c r="AH102" s="405"/>
      <c r="AI102" s="405"/>
      <c r="AJ102" s="405"/>
      <c r="AK102" s="405"/>
      <c r="AL102" s="405"/>
      <c r="AM102" s="405"/>
      <c r="AN102" s="405"/>
      <c r="AO102" s="405"/>
      <c r="AP102" s="405"/>
      <c r="AQ102" s="405"/>
      <c r="AR102" s="405"/>
      <c r="AS102" s="405"/>
      <c r="AT102" s="405"/>
      <c r="AU102" s="405"/>
    </row>
    <row r="103" spans="2:47" ht="18" hidden="1" customHeight="1">
      <c r="B103" s="405"/>
      <c r="C103" s="405"/>
      <c r="D103" s="405"/>
      <c r="E103" s="405"/>
      <c r="F103" s="405"/>
      <c r="G103" s="405"/>
      <c r="H103" s="405"/>
      <c r="I103" s="405"/>
      <c r="J103" s="405"/>
      <c r="K103" s="405"/>
      <c r="L103" s="405"/>
      <c r="M103" s="405"/>
      <c r="N103" s="405"/>
      <c r="O103" s="405"/>
      <c r="P103" s="405"/>
      <c r="Q103" s="405"/>
      <c r="R103" s="405"/>
      <c r="S103" s="405"/>
      <c r="T103" s="405"/>
      <c r="U103" s="405"/>
      <c r="V103" s="405"/>
      <c r="W103" s="405"/>
      <c r="X103" s="405"/>
      <c r="Y103" s="405"/>
      <c r="Z103" s="405"/>
      <c r="AA103" s="405"/>
      <c r="AB103" s="405"/>
      <c r="AC103" s="405"/>
      <c r="AD103" s="405"/>
      <c r="AE103" s="405"/>
      <c r="AF103" s="405"/>
      <c r="AG103" s="405"/>
      <c r="AH103" s="405"/>
      <c r="AI103" s="405"/>
      <c r="AJ103" s="405"/>
      <c r="AK103" s="405"/>
      <c r="AL103" s="405"/>
      <c r="AM103" s="405"/>
      <c r="AN103" s="405"/>
      <c r="AO103" s="405"/>
      <c r="AP103" s="405"/>
      <c r="AQ103" s="405"/>
      <c r="AR103" s="405"/>
      <c r="AS103" s="405"/>
      <c r="AT103" s="405"/>
      <c r="AU103" s="405"/>
    </row>
    <row r="104" spans="2:47" ht="18" hidden="1" customHeight="1">
      <c r="B104" s="405"/>
      <c r="C104" s="405"/>
      <c r="D104" s="405"/>
      <c r="E104" s="405"/>
      <c r="F104" s="405"/>
      <c r="G104" s="405"/>
      <c r="H104" s="405"/>
      <c r="I104" s="405"/>
      <c r="J104" s="405"/>
      <c r="K104" s="405"/>
      <c r="L104" s="405"/>
      <c r="M104" s="405"/>
      <c r="N104" s="405"/>
      <c r="O104" s="405"/>
      <c r="P104" s="405"/>
      <c r="Q104" s="405"/>
      <c r="R104" s="405"/>
      <c r="S104" s="405"/>
      <c r="T104" s="405"/>
      <c r="U104" s="405"/>
      <c r="V104" s="405"/>
      <c r="W104" s="405"/>
      <c r="X104" s="405"/>
      <c r="Y104" s="405"/>
      <c r="Z104" s="405"/>
      <c r="AA104" s="405"/>
      <c r="AB104" s="405"/>
      <c r="AC104" s="405"/>
      <c r="AD104" s="405"/>
      <c r="AE104" s="405"/>
      <c r="AF104" s="405"/>
      <c r="AG104" s="405"/>
      <c r="AH104" s="405"/>
      <c r="AI104" s="405"/>
      <c r="AJ104" s="405"/>
      <c r="AK104" s="405"/>
      <c r="AL104" s="405"/>
      <c r="AM104" s="405"/>
      <c r="AN104" s="405"/>
      <c r="AO104" s="405"/>
      <c r="AP104" s="405"/>
      <c r="AQ104" s="405"/>
      <c r="AR104" s="405"/>
      <c r="AS104" s="405"/>
      <c r="AT104" s="405"/>
      <c r="AU104" s="405"/>
    </row>
    <row r="105" spans="2:47" ht="18" hidden="1" customHeight="1">
      <c r="B105" s="405"/>
      <c r="C105" s="405"/>
      <c r="D105" s="405"/>
      <c r="E105" s="405"/>
      <c r="F105" s="405"/>
      <c r="G105" s="405"/>
      <c r="H105" s="405"/>
      <c r="I105" s="405"/>
      <c r="J105" s="405"/>
      <c r="K105" s="405"/>
      <c r="L105" s="405"/>
      <c r="M105" s="405"/>
      <c r="N105" s="405"/>
      <c r="O105" s="405"/>
      <c r="P105" s="405"/>
      <c r="Q105" s="405"/>
      <c r="R105" s="405"/>
      <c r="S105" s="405"/>
      <c r="T105" s="405"/>
      <c r="U105" s="405"/>
      <c r="V105" s="405"/>
      <c r="W105" s="405"/>
      <c r="X105" s="405"/>
      <c r="Y105" s="405"/>
      <c r="Z105" s="405"/>
      <c r="AA105" s="405"/>
      <c r="AB105" s="405"/>
      <c r="AC105" s="405"/>
      <c r="AD105" s="405"/>
      <c r="AE105" s="405"/>
      <c r="AF105" s="405"/>
      <c r="AG105" s="405"/>
      <c r="AH105" s="405"/>
      <c r="AI105" s="405"/>
      <c r="AJ105" s="405"/>
      <c r="AK105" s="405"/>
      <c r="AL105" s="405"/>
      <c r="AM105" s="405"/>
      <c r="AN105" s="405"/>
      <c r="AO105" s="405"/>
      <c r="AP105" s="405"/>
      <c r="AQ105" s="405"/>
      <c r="AR105" s="405"/>
      <c r="AS105" s="405"/>
      <c r="AT105" s="405"/>
      <c r="AU105" s="405"/>
    </row>
    <row r="106" spans="2:47" ht="18" hidden="1" customHeight="1">
      <c r="B106" s="405"/>
      <c r="C106" s="405"/>
      <c r="D106" s="405"/>
      <c r="E106" s="405"/>
      <c r="F106" s="405"/>
      <c r="G106" s="405"/>
      <c r="H106" s="405"/>
      <c r="I106" s="405"/>
      <c r="J106" s="405"/>
      <c r="K106" s="405"/>
      <c r="L106" s="405"/>
      <c r="M106" s="405"/>
      <c r="N106" s="405"/>
      <c r="O106" s="405"/>
      <c r="P106" s="405"/>
      <c r="Q106" s="405"/>
      <c r="R106" s="405"/>
      <c r="S106" s="405"/>
      <c r="T106" s="405"/>
      <c r="U106" s="405"/>
      <c r="V106" s="405"/>
      <c r="W106" s="405"/>
      <c r="X106" s="405"/>
      <c r="Y106" s="405"/>
      <c r="Z106" s="405"/>
      <c r="AA106" s="405"/>
      <c r="AB106" s="405"/>
      <c r="AC106" s="405"/>
      <c r="AD106" s="405"/>
      <c r="AE106" s="405"/>
      <c r="AF106" s="405"/>
      <c r="AG106" s="405"/>
      <c r="AH106" s="405"/>
      <c r="AI106" s="405"/>
      <c r="AJ106" s="405"/>
      <c r="AK106" s="405"/>
      <c r="AL106" s="405"/>
      <c r="AM106" s="405"/>
      <c r="AN106" s="405"/>
      <c r="AO106" s="405"/>
      <c r="AP106" s="405"/>
      <c r="AQ106" s="405"/>
      <c r="AR106" s="405"/>
      <c r="AS106" s="405"/>
      <c r="AT106" s="405"/>
      <c r="AU106" s="405"/>
    </row>
    <row r="107" spans="2:47" ht="18" hidden="1" customHeight="1">
      <c r="B107" s="405"/>
      <c r="C107" s="405"/>
      <c r="D107" s="405"/>
      <c r="E107" s="405"/>
      <c r="F107" s="405"/>
      <c r="G107" s="405"/>
      <c r="H107" s="405"/>
      <c r="I107" s="405"/>
      <c r="J107" s="405"/>
      <c r="K107" s="405"/>
      <c r="L107" s="405"/>
      <c r="M107" s="405"/>
      <c r="N107" s="405"/>
      <c r="O107" s="405"/>
      <c r="P107" s="405"/>
      <c r="Q107" s="405"/>
      <c r="R107" s="405"/>
      <c r="S107" s="405"/>
      <c r="T107" s="405"/>
      <c r="U107" s="405"/>
      <c r="V107" s="405"/>
      <c r="W107" s="405"/>
      <c r="X107" s="405"/>
      <c r="Y107" s="405"/>
      <c r="Z107" s="405"/>
      <c r="AA107" s="405"/>
      <c r="AB107" s="405"/>
      <c r="AC107" s="405"/>
      <c r="AD107" s="405"/>
      <c r="AE107" s="405"/>
      <c r="AF107" s="405"/>
      <c r="AG107" s="405"/>
      <c r="AH107" s="405"/>
      <c r="AI107" s="405"/>
      <c r="AJ107" s="405"/>
      <c r="AK107" s="405"/>
      <c r="AL107" s="405"/>
      <c r="AM107" s="405"/>
      <c r="AN107" s="405"/>
      <c r="AO107" s="405"/>
      <c r="AP107" s="405"/>
      <c r="AQ107" s="405"/>
      <c r="AR107" s="405"/>
      <c r="AS107" s="405"/>
      <c r="AT107" s="405"/>
      <c r="AU107" s="405"/>
    </row>
    <row r="108" spans="2:47" ht="18" hidden="1" customHeight="1">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405"/>
      <c r="AU108" s="405"/>
    </row>
    <row r="109" spans="2:47" ht="18" hidden="1" customHeight="1">
      <c r="B109" s="405"/>
      <c r="C109" s="405"/>
      <c r="D109" s="405"/>
      <c r="E109" s="405"/>
      <c r="F109" s="405"/>
      <c r="G109" s="405"/>
      <c r="H109" s="405"/>
      <c r="I109" s="405"/>
      <c r="J109" s="405"/>
      <c r="K109" s="405"/>
      <c r="L109" s="405"/>
      <c r="M109" s="405"/>
      <c r="N109" s="405"/>
      <c r="O109" s="405"/>
      <c r="P109" s="405"/>
      <c r="Q109" s="405"/>
      <c r="R109" s="405"/>
      <c r="S109" s="405"/>
      <c r="T109" s="405"/>
      <c r="U109" s="405"/>
      <c r="V109" s="405"/>
      <c r="W109" s="405"/>
      <c r="X109" s="405"/>
      <c r="Y109" s="405"/>
      <c r="Z109" s="405"/>
      <c r="AA109" s="405"/>
      <c r="AB109" s="405"/>
      <c r="AC109" s="405"/>
      <c r="AD109" s="405"/>
      <c r="AE109" s="405"/>
      <c r="AF109" s="405"/>
      <c r="AG109" s="405"/>
      <c r="AH109" s="405"/>
      <c r="AI109" s="405"/>
      <c r="AJ109" s="405"/>
      <c r="AK109" s="405"/>
      <c r="AL109" s="405"/>
      <c r="AM109" s="405"/>
      <c r="AN109" s="405"/>
      <c r="AO109" s="405"/>
      <c r="AP109" s="405"/>
      <c r="AQ109" s="405"/>
      <c r="AR109" s="405"/>
      <c r="AS109" s="405"/>
      <c r="AT109" s="405"/>
      <c r="AU109" s="405"/>
    </row>
    <row r="110" spans="2:47" ht="18" hidden="1" customHeight="1">
      <c r="B110" s="405"/>
      <c r="C110" s="405"/>
      <c r="D110" s="405"/>
      <c r="E110" s="405"/>
      <c r="F110" s="405"/>
      <c r="G110" s="405"/>
      <c r="H110" s="405"/>
      <c r="I110" s="405"/>
      <c r="J110" s="405"/>
      <c r="K110" s="405"/>
      <c r="L110" s="405"/>
      <c r="M110" s="405"/>
      <c r="N110" s="405"/>
      <c r="O110" s="405"/>
      <c r="P110" s="405"/>
      <c r="Q110" s="405"/>
      <c r="R110" s="405"/>
      <c r="S110" s="405"/>
      <c r="T110" s="405"/>
      <c r="U110" s="405"/>
      <c r="V110" s="405"/>
      <c r="W110" s="405"/>
      <c r="X110" s="405"/>
      <c r="Y110" s="405"/>
      <c r="Z110" s="405"/>
      <c r="AA110" s="405"/>
      <c r="AB110" s="405"/>
      <c r="AC110" s="405"/>
      <c r="AD110" s="405"/>
      <c r="AE110" s="405"/>
      <c r="AF110" s="405"/>
      <c r="AG110" s="405"/>
      <c r="AH110" s="405"/>
      <c r="AI110" s="405"/>
      <c r="AJ110" s="405"/>
      <c r="AK110" s="405"/>
      <c r="AL110" s="405"/>
      <c r="AM110" s="405"/>
      <c r="AN110" s="405"/>
      <c r="AO110" s="405"/>
      <c r="AP110" s="405"/>
      <c r="AQ110" s="405"/>
      <c r="AR110" s="405"/>
      <c r="AS110" s="405"/>
      <c r="AT110" s="405"/>
      <c r="AU110" s="405"/>
    </row>
    <row r="111" spans="2:47" ht="18" hidden="1" customHeight="1">
      <c r="B111" s="405"/>
      <c r="C111" s="405"/>
      <c r="D111" s="405"/>
      <c r="E111" s="405"/>
      <c r="F111" s="405"/>
      <c r="G111" s="405"/>
      <c r="H111" s="405"/>
      <c r="I111" s="405"/>
      <c r="J111" s="405"/>
      <c r="K111" s="405"/>
      <c r="L111" s="405"/>
      <c r="M111" s="405"/>
      <c r="N111" s="405"/>
      <c r="O111" s="405"/>
      <c r="P111" s="405"/>
      <c r="Q111" s="405"/>
      <c r="R111" s="405"/>
      <c r="S111" s="405"/>
      <c r="T111" s="405"/>
      <c r="U111" s="405"/>
      <c r="V111" s="405"/>
      <c r="W111" s="405"/>
      <c r="X111" s="405"/>
      <c r="Y111" s="405"/>
      <c r="Z111" s="405"/>
      <c r="AA111" s="405"/>
      <c r="AB111" s="405"/>
      <c r="AC111" s="405"/>
      <c r="AD111" s="405"/>
      <c r="AE111" s="405"/>
      <c r="AF111" s="405"/>
      <c r="AG111" s="405"/>
      <c r="AH111" s="405"/>
      <c r="AI111" s="405"/>
      <c r="AJ111" s="405"/>
      <c r="AK111" s="405"/>
      <c r="AL111" s="405"/>
      <c r="AM111" s="405"/>
      <c r="AN111" s="405"/>
      <c r="AO111" s="405"/>
      <c r="AP111" s="405"/>
      <c r="AQ111" s="405"/>
      <c r="AR111" s="405"/>
      <c r="AS111" s="405"/>
      <c r="AT111" s="405"/>
      <c r="AU111" s="405"/>
    </row>
    <row r="112" spans="2:47" ht="18" hidden="1" customHeight="1">
      <c r="B112" s="405"/>
      <c r="C112" s="405"/>
      <c r="D112" s="405"/>
      <c r="E112" s="405"/>
      <c r="F112" s="405"/>
      <c r="G112" s="405"/>
      <c r="H112" s="405"/>
      <c r="I112" s="405"/>
      <c r="J112" s="405"/>
      <c r="K112" s="405"/>
      <c r="L112" s="405"/>
      <c r="M112" s="405"/>
      <c r="N112" s="405"/>
      <c r="O112" s="405"/>
      <c r="P112" s="405"/>
      <c r="Q112" s="405"/>
      <c r="R112" s="405"/>
      <c r="S112" s="405"/>
      <c r="T112" s="405"/>
      <c r="U112" s="405"/>
      <c r="V112" s="405"/>
      <c r="W112" s="405"/>
      <c r="X112" s="405"/>
      <c r="Y112" s="405"/>
      <c r="Z112" s="405"/>
      <c r="AA112" s="405"/>
      <c r="AB112" s="405"/>
      <c r="AC112" s="405"/>
      <c r="AD112" s="405"/>
      <c r="AE112" s="405"/>
      <c r="AF112" s="405"/>
      <c r="AG112" s="405"/>
      <c r="AH112" s="405"/>
      <c r="AI112" s="405"/>
      <c r="AJ112" s="405"/>
      <c r="AK112" s="405"/>
      <c r="AL112" s="405"/>
      <c r="AM112" s="405"/>
      <c r="AN112" s="405"/>
      <c r="AO112" s="405"/>
      <c r="AP112" s="405"/>
      <c r="AQ112" s="405"/>
      <c r="AR112" s="405"/>
      <c r="AS112" s="405"/>
      <c r="AT112" s="405"/>
      <c r="AU112" s="405"/>
    </row>
    <row r="113" spans="2:47" ht="18" hidden="1" customHeight="1">
      <c r="B113" s="405"/>
      <c r="C113" s="405"/>
      <c r="D113" s="405"/>
      <c r="E113" s="405"/>
      <c r="F113" s="405"/>
      <c r="G113" s="405"/>
      <c r="H113" s="405"/>
      <c r="I113" s="405"/>
      <c r="J113" s="405"/>
      <c r="K113" s="405"/>
      <c r="L113" s="405"/>
      <c r="M113" s="405"/>
      <c r="N113" s="405"/>
      <c r="O113" s="405"/>
      <c r="P113" s="405"/>
      <c r="Q113" s="405"/>
      <c r="R113" s="405"/>
      <c r="S113" s="405"/>
      <c r="T113" s="405"/>
      <c r="U113" s="405"/>
      <c r="V113" s="405"/>
      <c r="W113" s="405"/>
      <c r="X113" s="405"/>
      <c r="Y113" s="405"/>
      <c r="Z113" s="405"/>
      <c r="AA113" s="405"/>
      <c r="AB113" s="405"/>
      <c r="AC113" s="405"/>
      <c r="AD113" s="405"/>
      <c r="AE113" s="405"/>
      <c r="AF113" s="405"/>
      <c r="AG113" s="405"/>
      <c r="AH113" s="405"/>
      <c r="AI113" s="405"/>
      <c r="AJ113" s="405"/>
      <c r="AK113" s="405"/>
      <c r="AL113" s="405"/>
      <c r="AM113" s="405"/>
      <c r="AN113" s="405"/>
      <c r="AO113" s="405"/>
      <c r="AP113" s="405"/>
      <c r="AQ113" s="405"/>
      <c r="AR113" s="405"/>
      <c r="AS113" s="405"/>
      <c r="AT113" s="405"/>
      <c r="AU113" s="405"/>
    </row>
    <row r="114" spans="2:47" ht="18" hidden="1" customHeight="1">
      <c r="B114" s="405"/>
      <c r="C114" s="405"/>
      <c r="D114" s="405"/>
      <c r="E114" s="405"/>
      <c r="F114" s="405"/>
      <c r="G114" s="405"/>
      <c r="H114" s="405"/>
      <c r="I114" s="405"/>
      <c r="J114" s="405"/>
      <c r="K114" s="405"/>
      <c r="L114" s="405"/>
      <c r="M114" s="405"/>
      <c r="N114" s="405"/>
      <c r="O114" s="405"/>
      <c r="P114" s="405"/>
      <c r="Q114" s="405"/>
      <c r="R114" s="405"/>
      <c r="S114" s="405"/>
      <c r="T114" s="405"/>
      <c r="U114" s="405"/>
      <c r="V114" s="405"/>
      <c r="W114" s="405"/>
      <c r="X114" s="405"/>
      <c r="Y114" s="405"/>
      <c r="Z114" s="405"/>
      <c r="AA114" s="405"/>
      <c r="AB114" s="405"/>
      <c r="AC114" s="405"/>
      <c r="AD114" s="405"/>
      <c r="AE114" s="405"/>
      <c r="AF114" s="405"/>
      <c r="AG114" s="405"/>
      <c r="AH114" s="405"/>
      <c r="AI114" s="405"/>
      <c r="AJ114" s="405"/>
      <c r="AK114" s="405"/>
      <c r="AL114" s="405"/>
      <c r="AM114" s="405"/>
      <c r="AN114" s="405"/>
      <c r="AO114" s="405"/>
      <c r="AP114" s="405"/>
      <c r="AQ114" s="405"/>
      <c r="AR114" s="405"/>
      <c r="AS114" s="405"/>
      <c r="AT114" s="405"/>
      <c r="AU114" s="405"/>
    </row>
    <row r="115" spans="2:47" ht="18" hidden="1" customHeight="1">
      <c r="B115" s="405"/>
      <c r="C115" s="405"/>
      <c r="D115" s="405"/>
      <c r="E115" s="405"/>
      <c r="F115" s="405"/>
      <c r="G115" s="405"/>
      <c r="H115" s="405"/>
      <c r="I115" s="405"/>
      <c r="J115" s="405"/>
      <c r="K115" s="405"/>
      <c r="L115" s="405"/>
      <c r="M115" s="405"/>
      <c r="N115" s="405"/>
      <c r="O115" s="405"/>
      <c r="P115" s="405"/>
      <c r="Q115" s="405"/>
      <c r="R115" s="405"/>
      <c r="S115" s="405"/>
      <c r="T115" s="405"/>
      <c r="U115" s="405"/>
      <c r="V115" s="405"/>
      <c r="W115" s="405"/>
      <c r="X115" s="405"/>
      <c r="Y115" s="405"/>
      <c r="Z115" s="405"/>
      <c r="AA115" s="405"/>
      <c r="AB115" s="405"/>
      <c r="AC115" s="405"/>
      <c r="AD115" s="405"/>
      <c r="AE115" s="405"/>
      <c r="AF115" s="405"/>
      <c r="AG115" s="405"/>
      <c r="AH115" s="405"/>
      <c r="AI115" s="405"/>
      <c r="AJ115" s="405"/>
      <c r="AK115" s="405"/>
      <c r="AL115" s="405"/>
      <c r="AM115" s="405"/>
      <c r="AN115" s="405"/>
      <c r="AO115" s="405"/>
      <c r="AP115" s="405"/>
      <c r="AQ115" s="405"/>
      <c r="AR115" s="405"/>
      <c r="AS115" s="405"/>
      <c r="AT115" s="405"/>
      <c r="AU115" s="405"/>
    </row>
    <row r="116" spans="2:47" ht="18" hidden="1" customHeight="1">
      <c r="B116" s="405"/>
      <c r="C116" s="405"/>
      <c r="D116" s="405"/>
      <c r="E116" s="405"/>
      <c r="F116" s="405"/>
      <c r="G116" s="405"/>
      <c r="H116" s="405"/>
      <c r="I116" s="405"/>
      <c r="J116" s="405"/>
      <c r="K116" s="405"/>
      <c r="L116" s="405"/>
      <c r="M116" s="405"/>
      <c r="N116" s="405"/>
      <c r="O116" s="405"/>
      <c r="P116" s="405"/>
      <c r="Q116" s="405"/>
      <c r="R116" s="405"/>
      <c r="S116" s="405"/>
      <c r="T116" s="405"/>
      <c r="U116" s="405"/>
      <c r="V116" s="405"/>
      <c r="W116" s="405"/>
      <c r="X116" s="405"/>
      <c r="Y116" s="405"/>
      <c r="Z116" s="405"/>
      <c r="AA116" s="405"/>
      <c r="AB116" s="405"/>
      <c r="AC116" s="405"/>
      <c r="AD116" s="405"/>
      <c r="AE116" s="405"/>
      <c r="AF116" s="405"/>
      <c r="AG116" s="405"/>
      <c r="AH116" s="405"/>
      <c r="AI116" s="405"/>
      <c r="AJ116" s="405"/>
      <c r="AK116" s="405"/>
      <c r="AL116" s="405"/>
      <c r="AM116" s="405"/>
      <c r="AN116" s="405"/>
      <c r="AO116" s="405"/>
      <c r="AP116" s="405"/>
      <c r="AQ116" s="405"/>
      <c r="AR116" s="405"/>
      <c r="AS116" s="405"/>
      <c r="AT116" s="405"/>
      <c r="AU116" s="405"/>
    </row>
    <row r="117" spans="2:47" ht="18" hidden="1" customHeight="1">
      <c r="B117" s="405"/>
      <c r="C117" s="405"/>
      <c r="D117" s="405"/>
      <c r="E117" s="405"/>
      <c r="F117" s="405"/>
      <c r="G117" s="405"/>
      <c r="H117" s="405"/>
      <c r="I117" s="405"/>
      <c r="J117" s="405"/>
      <c r="K117" s="405"/>
      <c r="L117" s="405"/>
      <c r="M117" s="405"/>
      <c r="N117" s="405"/>
      <c r="O117" s="405"/>
      <c r="P117" s="405"/>
      <c r="Q117" s="405"/>
      <c r="R117" s="405"/>
      <c r="S117" s="405"/>
      <c r="T117" s="405"/>
      <c r="U117" s="405"/>
      <c r="V117" s="405"/>
      <c r="W117" s="405"/>
      <c r="X117" s="405"/>
      <c r="Y117" s="405"/>
      <c r="Z117" s="405"/>
      <c r="AA117" s="405"/>
      <c r="AB117" s="405"/>
      <c r="AC117" s="405"/>
      <c r="AD117" s="405"/>
      <c r="AE117" s="405"/>
      <c r="AF117" s="405"/>
      <c r="AG117" s="405"/>
      <c r="AH117" s="405"/>
      <c r="AI117" s="405"/>
      <c r="AJ117" s="405"/>
      <c r="AK117" s="405"/>
      <c r="AL117" s="405"/>
      <c r="AM117" s="405"/>
      <c r="AN117" s="405"/>
      <c r="AO117" s="405"/>
      <c r="AP117" s="405"/>
      <c r="AQ117" s="405"/>
      <c r="AR117" s="405"/>
      <c r="AS117" s="405"/>
      <c r="AT117" s="405"/>
      <c r="AU117" s="405"/>
    </row>
    <row r="118" spans="2:47" ht="18" hidden="1" customHeight="1">
      <c r="B118" s="405"/>
      <c r="C118" s="405"/>
      <c r="D118" s="405"/>
      <c r="E118" s="405"/>
      <c r="F118" s="405"/>
      <c r="G118" s="405"/>
      <c r="H118" s="405"/>
      <c r="I118" s="405"/>
      <c r="J118" s="405"/>
      <c r="K118" s="405"/>
      <c r="L118" s="405"/>
      <c r="M118" s="405"/>
      <c r="N118" s="405"/>
      <c r="O118" s="405"/>
      <c r="P118" s="405"/>
      <c r="Q118" s="405"/>
      <c r="R118" s="405"/>
      <c r="S118" s="405"/>
      <c r="T118" s="405"/>
      <c r="U118" s="405"/>
      <c r="V118" s="405"/>
      <c r="W118" s="405"/>
      <c r="X118" s="405"/>
      <c r="Y118" s="405"/>
      <c r="Z118" s="405"/>
      <c r="AA118" s="405"/>
      <c r="AB118" s="405"/>
      <c r="AC118" s="405"/>
      <c r="AD118" s="405"/>
      <c r="AE118" s="405"/>
      <c r="AF118" s="405"/>
      <c r="AG118" s="405"/>
      <c r="AH118" s="405"/>
      <c r="AI118" s="405"/>
      <c r="AJ118" s="405"/>
      <c r="AK118" s="405"/>
      <c r="AL118" s="405"/>
      <c r="AM118" s="405"/>
      <c r="AN118" s="405"/>
      <c r="AO118" s="405"/>
      <c r="AP118" s="405"/>
      <c r="AQ118" s="405"/>
      <c r="AR118" s="405"/>
      <c r="AS118" s="405"/>
      <c r="AT118" s="405"/>
      <c r="AU118" s="405"/>
    </row>
    <row r="119" spans="2:47" ht="18" hidden="1" customHeight="1">
      <c r="B119" s="405"/>
      <c r="C119" s="405"/>
      <c r="D119" s="405"/>
      <c r="E119" s="405"/>
      <c r="F119" s="405"/>
      <c r="G119" s="405"/>
      <c r="H119" s="405"/>
      <c r="I119" s="405"/>
      <c r="J119" s="405"/>
      <c r="K119" s="405"/>
      <c r="L119" s="405"/>
      <c r="M119" s="405"/>
      <c r="N119" s="405"/>
      <c r="O119" s="405"/>
      <c r="P119" s="405"/>
      <c r="Q119" s="405"/>
      <c r="R119" s="405"/>
      <c r="S119" s="405"/>
      <c r="T119" s="405"/>
      <c r="U119" s="405"/>
      <c r="V119" s="405"/>
      <c r="W119" s="405"/>
      <c r="X119" s="405"/>
      <c r="Y119" s="405"/>
      <c r="Z119" s="405"/>
      <c r="AA119" s="405"/>
      <c r="AB119" s="405"/>
      <c r="AC119" s="405"/>
      <c r="AD119" s="405"/>
      <c r="AE119" s="405"/>
      <c r="AF119" s="405"/>
      <c r="AG119" s="405"/>
      <c r="AH119" s="405"/>
      <c r="AI119" s="405"/>
      <c r="AJ119" s="405"/>
      <c r="AK119" s="405"/>
      <c r="AL119" s="405"/>
      <c r="AM119" s="405"/>
      <c r="AN119" s="405"/>
      <c r="AO119" s="405"/>
      <c r="AP119" s="405"/>
      <c r="AQ119" s="405"/>
      <c r="AR119" s="405"/>
      <c r="AS119" s="405"/>
      <c r="AT119" s="405"/>
      <c r="AU119" s="405"/>
    </row>
    <row r="120" spans="2:47" ht="18" hidden="1" customHeight="1">
      <c r="B120" s="405"/>
      <c r="C120" s="405"/>
      <c r="D120" s="405"/>
      <c r="E120" s="405"/>
      <c r="F120" s="405"/>
      <c r="G120" s="405"/>
      <c r="H120" s="405"/>
      <c r="I120" s="405"/>
      <c r="J120" s="405"/>
      <c r="K120" s="405"/>
      <c r="L120" s="405"/>
      <c r="M120" s="405"/>
      <c r="N120" s="405"/>
      <c r="O120" s="405"/>
      <c r="P120" s="405"/>
      <c r="Q120" s="405"/>
      <c r="R120" s="405"/>
      <c r="S120" s="405"/>
      <c r="T120" s="405"/>
      <c r="U120" s="405"/>
      <c r="V120" s="405"/>
      <c r="W120" s="405"/>
      <c r="X120" s="405"/>
      <c r="Y120" s="405"/>
      <c r="Z120" s="405"/>
      <c r="AA120" s="405"/>
      <c r="AB120" s="405"/>
      <c r="AC120" s="405"/>
      <c r="AD120" s="405"/>
      <c r="AE120" s="405"/>
      <c r="AF120" s="405"/>
      <c r="AG120" s="405"/>
      <c r="AH120" s="405"/>
      <c r="AI120" s="405"/>
      <c r="AJ120" s="405"/>
      <c r="AK120" s="405"/>
      <c r="AL120" s="405"/>
      <c r="AM120" s="405"/>
      <c r="AN120" s="405"/>
      <c r="AO120" s="405"/>
      <c r="AP120" s="405"/>
      <c r="AQ120" s="405"/>
      <c r="AR120" s="405"/>
      <c r="AS120" s="405"/>
      <c r="AT120" s="405"/>
      <c r="AU120" s="405"/>
    </row>
    <row r="121" spans="2:47" ht="18" hidden="1" customHeight="1">
      <c r="B121" s="405"/>
      <c r="C121" s="405"/>
      <c r="D121" s="405"/>
      <c r="E121" s="405"/>
      <c r="F121" s="405"/>
      <c r="G121" s="405"/>
      <c r="H121" s="405"/>
      <c r="I121" s="405"/>
      <c r="J121" s="405"/>
      <c r="K121" s="405"/>
      <c r="L121" s="405"/>
      <c r="M121" s="405"/>
      <c r="N121" s="405"/>
      <c r="O121" s="405"/>
      <c r="P121" s="405"/>
      <c r="Q121" s="405"/>
      <c r="R121" s="405"/>
      <c r="S121" s="405"/>
      <c r="T121" s="405"/>
      <c r="U121" s="405"/>
      <c r="V121" s="405"/>
      <c r="W121" s="405"/>
      <c r="X121" s="405"/>
      <c r="Y121" s="405"/>
      <c r="Z121" s="405"/>
      <c r="AA121" s="405"/>
      <c r="AB121" s="405"/>
      <c r="AC121" s="405"/>
      <c r="AD121" s="405"/>
      <c r="AE121" s="405"/>
      <c r="AF121" s="405"/>
      <c r="AG121" s="405"/>
      <c r="AH121" s="405"/>
      <c r="AI121" s="405"/>
      <c r="AJ121" s="405"/>
      <c r="AK121" s="405"/>
      <c r="AL121" s="405"/>
      <c r="AM121" s="405"/>
      <c r="AN121" s="405"/>
      <c r="AO121" s="405"/>
      <c r="AP121" s="405"/>
      <c r="AQ121" s="405"/>
      <c r="AR121" s="405"/>
      <c r="AS121" s="405"/>
      <c r="AT121" s="405"/>
      <c r="AU121" s="405"/>
    </row>
    <row r="122" spans="2:47" ht="18" hidden="1" customHeight="1">
      <c r="B122" s="405"/>
      <c r="C122" s="405"/>
      <c r="D122" s="405"/>
      <c r="E122" s="405"/>
      <c r="F122" s="405"/>
      <c r="G122" s="405"/>
      <c r="H122" s="405"/>
      <c r="I122" s="405"/>
      <c r="J122" s="405"/>
      <c r="K122" s="405"/>
      <c r="L122" s="405"/>
      <c r="M122" s="405"/>
      <c r="N122" s="405"/>
      <c r="O122" s="405"/>
      <c r="P122" s="405"/>
      <c r="Q122" s="405"/>
      <c r="R122" s="405"/>
      <c r="S122" s="405"/>
      <c r="T122" s="405"/>
      <c r="U122" s="405"/>
      <c r="V122" s="405"/>
      <c r="W122" s="405"/>
      <c r="X122" s="405"/>
      <c r="Y122" s="405"/>
      <c r="Z122" s="405"/>
      <c r="AA122" s="405"/>
      <c r="AB122" s="405"/>
      <c r="AC122" s="405"/>
      <c r="AD122" s="405"/>
      <c r="AE122" s="405"/>
      <c r="AF122" s="405"/>
      <c r="AG122" s="405"/>
      <c r="AH122" s="405"/>
      <c r="AI122" s="405"/>
      <c r="AJ122" s="405"/>
      <c r="AK122" s="405"/>
      <c r="AL122" s="405"/>
      <c r="AM122" s="405"/>
      <c r="AN122" s="405"/>
      <c r="AO122" s="405"/>
      <c r="AP122" s="405"/>
      <c r="AQ122" s="405"/>
      <c r="AR122" s="405"/>
      <c r="AS122" s="405"/>
      <c r="AT122" s="405"/>
      <c r="AU122" s="405"/>
    </row>
    <row r="123" spans="2:47" ht="18" hidden="1" customHeight="1">
      <c r="B123" s="405"/>
      <c r="C123" s="405"/>
      <c r="D123" s="405"/>
      <c r="E123" s="405"/>
      <c r="F123" s="405"/>
      <c r="G123" s="405"/>
      <c r="H123" s="405"/>
      <c r="I123" s="405"/>
      <c r="J123" s="405"/>
      <c r="K123" s="405"/>
      <c r="L123" s="405"/>
      <c r="M123" s="405"/>
      <c r="N123" s="405"/>
      <c r="O123" s="405"/>
      <c r="P123" s="405"/>
      <c r="Q123" s="405"/>
      <c r="R123" s="405"/>
      <c r="S123" s="405"/>
      <c r="T123" s="405"/>
      <c r="U123" s="405"/>
      <c r="V123" s="405"/>
      <c r="W123" s="405"/>
      <c r="X123" s="405"/>
      <c r="Y123" s="405"/>
      <c r="Z123" s="405"/>
      <c r="AA123" s="405"/>
      <c r="AB123" s="405"/>
      <c r="AC123" s="405"/>
      <c r="AD123" s="405"/>
      <c r="AE123" s="405"/>
      <c r="AF123" s="405"/>
      <c r="AG123" s="405"/>
      <c r="AH123" s="405"/>
      <c r="AI123" s="405"/>
      <c r="AJ123" s="405"/>
      <c r="AK123" s="405"/>
      <c r="AL123" s="405"/>
      <c r="AM123" s="405"/>
      <c r="AN123" s="405"/>
      <c r="AO123" s="405"/>
      <c r="AP123" s="405"/>
      <c r="AQ123" s="405"/>
      <c r="AR123" s="405"/>
      <c r="AS123" s="405"/>
      <c r="AT123" s="405"/>
      <c r="AU123" s="405"/>
    </row>
    <row r="124" spans="2:47" ht="18" hidden="1" customHeight="1">
      <c r="B124" s="405"/>
      <c r="C124" s="405"/>
      <c r="D124" s="405"/>
      <c r="E124" s="405"/>
      <c r="F124" s="405"/>
      <c r="G124" s="405"/>
      <c r="H124" s="405"/>
      <c r="I124" s="405"/>
      <c r="J124" s="405"/>
      <c r="K124" s="405"/>
      <c r="L124" s="405"/>
      <c r="M124" s="405"/>
      <c r="N124" s="405"/>
      <c r="O124" s="405"/>
      <c r="P124" s="405"/>
      <c r="Q124" s="405"/>
      <c r="R124" s="405"/>
      <c r="S124" s="405"/>
      <c r="T124" s="405"/>
      <c r="U124" s="405"/>
      <c r="V124" s="405"/>
      <c r="W124" s="405"/>
      <c r="X124" s="405"/>
      <c r="Y124" s="405"/>
      <c r="Z124" s="405"/>
      <c r="AA124" s="405"/>
      <c r="AB124" s="405"/>
      <c r="AC124" s="405"/>
      <c r="AD124" s="405"/>
      <c r="AE124" s="405"/>
      <c r="AF124" s="405"/>
      <c r="AG124" s="405"/>
      <c r="AH124" s="405"/>
      <c r="AI124" s="405"/>
      <c r="AJ124" s="405"/>
      <c r="AK124" s="405"/>
      <c r="AL124" s="405"/>
      <c r="AM124" s="405"/>
      <c r="AN124" s="405"/>
      <c r="AO124" s="405"/>
      <c r="AP124" s="405"/>
      <c r="AQ124" s="405"/>
      <c r="AR124" s="405"/>
      <c r="AS124" s="405"/>
      <c r="AT124" s="405"/>
      <c r="AU124" s="405"/>
    </row>
    <row r="125" spans="2:47" ht="18" hidden="1" customHeight="1">
      <c r="B125" s="405"/>
      <c r="C125" s="405"/>
      <c r="D125" s="405"/>
      <c r="E125" s="405"/>
      <c r="F125" s="405"/>
      <c r="G125" s="405"/>
      <c r="H125" s="405"/>
      <c r="I125" s="405"/>
      <c r="J125" s="405"/>
      <c r="K125" s="405"/>
      <c r="L125" s="405"/>
      <c r="M125" s="405"/>
      <c r="N125" s="405"/>
      <c r="O125" s="405"/>
      <c r="P125" s="405"/>
      <c r="Q125" s="405"/>
      <c r="R125" s="405"/>
      <c r="S125" s="405"/>
      <c r="T125" s="405"/>
      <c r="U125" s="405"/>
      <c r="V125" s="405"/>
      <c r="W125" s="405"/>
      <c r="X125" s="405"/>
      <c r="Y125" s="405"/>
      <c r="Z125" s="405"/>
      <c r="AA125" s="405"/>
      <c r="AB125" s="405"/>
      <c r="AC125" s="405"/>
      <c r="AD125" s="405"/>
      <c r="AE125" s="405"/>
      <c r="AF125" s="405"/>
      <c r="AG125" s="405"/>
      <c r="AH125" s="405"/>
      <c r="AI125" s="405"/>
      <c r="AJ125" s="405"/>
      <c r="AK125" s="405"/>
      <c r="AL125" s="405"/>
      <c r="AM125" s="405"/>
      <c r="AN125" s="405"/>
      <c r="AO125" s="405"/>
      <c r="AP125" s="405"/>
      <c r="AQ125" s="405"/>
      <c r="AR125" s="405"/>
      <c r="AS125" s="405"/>
      <c r="AT125" s="405"/>
      <c r="AU125" s="405"/>
    </row>
    <row r="126" spans="2:47" ht="18" hidden="1" customHeight="1">
      <c r="B126" s="405"/>
      <c r="C126" s="405"/>
      <c r="D126" s="405"/>
      <c r="E126" s="405"/>
      <c r="F126" s="405"/>
      <c r="G126" s="405"/>
      <c r="H126" s="405"/>
      <c r="I126" s="405"/>
      <c r="J126" s="405"/>
      <c r="K126" s="405"/>
      <c r="L126" s="405"/>
      <c r="M126" s="405"/>
      <c r="N126" s="405"/>
      <c r="O126" s="405"/>
      <c r="P126" s="405"/>
      <c r="Q126" s="405"/>
      <c r="R126" s="405"/>
      <c r="S126" s="405"/>
      <c r="T126" s="405"/>
      <c r="U126" s="405"/>
      <c r="V126" s="405"/>
      <c r="W126" s="405"/>
      <c r="X126" s="405"/>
      <c r="Y126" s="405"/>
      <c r="Z126" s="405"/>
      <c r="AA126" s="405"/>
      <c r="AB126" s="405"/>
      <c r="AC126" s="405"/>
      <c r="AD126" s="405"/>
      <c r="AE126" s="405"/>
      <c r="AF126" s="405"/>
      <c r="AG126" s="405"/>
      <c r="AH126" s="405"/>
      <c r="AI126" s="405"/>
      <c r="AJ126" s="405"/>
      <c r="AK126" s="405"/>
      <c r="AL126" s="405"/>
      <c r="AM126" s="405"/>
      <c r="AN126" s="405"/>
      <c r="AO126" s="405"/>
      <c r="AP126" s="405"/>
      <c r="AQ126" s="405"/>
      <c r="AR126" s="405"/>
      <c r="AS126" s="405"/>
      <c r="AT126" s="405"/>
      <c r="AU126" s="405"/>
    </row>
    <row r="127" spans="2:47" ht="18" hidden="1" customHeight="1">
      <c r="B127" s="405"/>
      <c r="C127" s="405"/>
      <c r="D127" s="405"/>
      <c r="E127" s="405"/>
      <c r="F127" s="405"/>
      <c r="G127" s="405"/>
      <c r="H127" s="405"/>
      <c r="I127" s="405"/>
      <c r="J127" s="405"/>
      <c r="K127" s="405"/>
      <c r="L127" s="405"/>
      <c r="M127" s="405"/>
      <c r="N127" s="405"/>
      <c r="O127" s="405"/>
      <c r="P127" s="405"/>
      <c r="Q127" s="405"/>
      <c r="R127" s="405"/>
      <c r="S127" s="405"/>
      <c r="T127" s="405"/>
      <c r="U127" s="405"/>
      <c r="V127" s="405"/>
      <c r="W127" s="405"/>
      <c r="X127" s="405"/>
      <c r="Y127" s="405"/>
      <c r="Z127" s="405"/>
      <c r="AA127" s="405"/>
      <c r="AB127" s="405"/>
      <c r="AC127" s="405"/>
      <c r="AD127" s="405"/>
      <c r="AE127" s="405"/>
      <c r="AF127" s="405"/>
      <c r="AG127" s="405"/>
      <c r="AH127" s="405"/>
      <c r="AI127" s="405"/>
      <c r="AJ127" s="405"/>
      <c r="AK127" s="405"/>
      <c r="AL127" s="405"/>
      <c r="AM127" s="405"/>
      <c r="AN127" s="405"/>
      <c r="AO127" s="405"/>
      <c r="AP127" s="405"/>
      <c r="AQ127" s="405"/>
      <c r="AR127" s="405"/>
      <c r="AS127" s="405"/>
      <c r="AT127" s="405"/>
      <c r="AU127" s="405"/>
    </row>
    <row r="128" spans="2:47" ht="18" hidden="1" customHeight="1">
      <c r="B128" s="405"/>
      <c r="C128" s="405"/>
      <c r="D128" s="405"/>
      <c r="E128" s="405"/>
      <c r="F128" s="405"/>
      <c r="G128" s="405"/>
      <c r="H128" s="405"/>
      <c r="I128" s="405"/>
      <c r="J128" s="405"/>
      <c r="K128" s="405"/>
      <c r="L128" s="405"/>
      <c r="M128" s="405"/>
      <c r="N128" s="405"/>
      <c r="O128" s="405"/>
      <c r="P128" s="405"/>
      <c r="Q128" s="405"/>
      <c r="R128" s="405"/>
      <c r="S128" s="405"/>
      <c r="T128" s="405"/>
      <c r="U128" s="405"/>
      <c r="V128" s="405"/>
      <c r="W128" s="405"/>
      <c r="X128" s="405"/>
      <c r="Y128" s="405"/>
      <c r="Z128" s="405"/>
      <c r="AA128" s="405"/>
      <c r="AB128" s="405"/>
      <c r="AC128" s="405"/>
      <c r="AD128" s="405"/>
      <c r="AE128" s="405"/>
      <c r="AF128" s="405"/>
      <c r="AG128" s="405"/>
      <c r="AH128" s="405"/>
      <c r="AI128" s="405"/>
      <c r="AJ128" s="405"/>
      <c r="AK128" s="405"/>
      <c r="AL128" s="405"/>
      <c r="AM128" s="405"/>
      <c r="AN128" s="405"/>
      <c r="AO128" s="405"/>
      <c r="AP128" s="405"/>
      <c r="AQ128" s="405"/>
      <c r="AR128" s="405"/>
      <c r="AS128" s="405"/>
      <c r="AT128" s="405"/>
      <c r="AU128" s="405"/>
    </row>
    <row r="129" spans="2:47" ht="18" hidden="1" customHeight="1">
      <c r="B129" s="405"/>
      <c r="C129" s="405"/>
      <c r="D129" s="405"/>
      <c r="E129" s="405"/>
      <c r="F129" s="405"/>
      <c r="G129" s="405"/>
      <c r="H129" s="405"/>
      <c r="I129" s="405"/>
      <c r="J129" s="405"/>
      <c r="K129" s="405"/>
      <c r="L129" s="405"/>
      <c r="M129" s="405"/>
      <c r="N129" s="405"/>
      <c r="O129" s="405"/>
      <c r="P129" s="405"/>
      <c r="Q129" s="405"/>
      <c r="R129" s="405"/>
      <c r="S129" s="405"/>
      <c r="T129" s="405"/>
      <c r="U129" s="405"/>
      <c r="V129" s="405"/>
      <c r="W129" s="405"/>
      <c r="X129" s="405"/>
      <c r="Y129" s="405"/>
      <c r="Z129" s="405"/>
      <c r="AA129" s="405"/>
      <c r="AB129" s="405"/>
      <c r="AC129" s="405"/>
      <c r="AD129" s="405"/>
      <c r="AE129" s="405"/>
      <c r="AF129" s="405"/>
      <c r="AG129" s="405"/>
      <c r="AH129" s="405"/>
      <c r="AI129" s="405"/>
      <c r="AJ129" s="405"/>
      <c r="AK129" s="405"/>
      <c r="AL129" s="405"/>
      <c r="AM129" s="405"/>
      <c r="AN129" s="405"/>
      <c r="AO129" s="405"/>
      <c r="AP129" s="405"/>
      <c r="AQ129" s="405"/>
      <c r="AR129" s="405"/>
      <c r="AS129" s="405"/>
      <c r="AT129" s="405"/>
      <c r="AU129" s="405"/>
    </row>
    <row r="130" spans="2:47" ht="18" hidden="1" customHeight="1">
      <c r="B130" s="405"/>
      <c r="C130" s="405"/>
      <c r="D130" s="405"/>
      <c r="E130" s="405"/>
      <c r="F130" s="405"/>
      <c r="G130" s="405"/>
      <c r="H130" s="405"/>
      <c r="I130" s="405"/>
      <c r="J130" s="405"/>
      <c r="K130" s="405"/>
      <c r="L130" s="405"/>
      <c r="M130" s="405"/>
      <c r="N130" s="405"/>
      <c r="O130" s="405"/>
      <c r="P130" s="405"/>
      <c r="Q130" s="405"/>
      <c r="R130" s="405"/>
      <c r="S130" s="405"/>
      <c r="T130" s="405"/>
      <c r="U130" s="405"/>
      <c r="V130" s="405"/>
      <c r="W130" s="405"/>
      <c r="X130" s="405"/>
      <c r="Y130" s="405"/>
      <c r="Z130" s="405"/>
      <c r="AA130" s="405"/>
      <c r="AB130" s="405"/>
      <c r="AC130" s="405"/>
      <c r="AD130" s="405"/>
      <c r="AE130" s="405"/>
      <c r="AF130" s="405"/>
      <c r="AG130" s="405"/>
      <c r="AH130" s="405"/>
      <c r="AI130" s="405"/>
      <c r="AJ130" s="405"/>
      <c r="AK130" s="405"/>
      <c r="AL130" s="405"/>
      <c r="AM130" s="405"/>
      <c r="AN130" s="405"/>
      <c r="AO130" s="405"/>
      <c r="AP130" s="405"/>
      <c r="AQ130" s="405"/>
      <c r="AR130" s="405"/>
      <c r="AS130" s="405"/>
      <c r="AT130" s="405"/>
      <c r="AU130" s="405"/>
    </row>
    <row r="131" spans="2:47" ht="18" hidden="1" customHeight="1">
      <c r="B131" s="405"/>
      <c r="C131" s="405"/>
      <c r="D131" s="405"/>
      <c r="E131" s="405"/>
      <c r="F131" s="405"/>
      <c r="G131" s="405"/>
      <c r="H131" s="405"/>
      <c r="I131" s="405"/>
      <c r="J131" s="405"/>
      <c r="K131" s="405"/>
      <c r="L131" s="405"/>
      <c r="M131" s="405"/>
      <c r="N131" s="405"/>
      <c r="O131" s="405"/>
      <c r="P131" s="405"/>
      <c r="Q131" s="405"/>
      <c r="R131" s="405"/>
      <c r="S131" s="405"/>
      <c r="T131" s="405"/>
      <c r="U131" s="405"/>
      <c r="V131" s="405"/>
      <c r="W131" s="405"/>
      <c r="X131" s="405"/>
      <c r="Y131" s="405"/>
      <c r="Z131" s="405"/>
      <c r="AA131" s="405"/>
      <c r="AB131" s="405"/>
      <c r="AC131" s="405"/>
      <c r="AD131" s="405"/>
      <c r="AE131" s="405"/>
      <c r="AF131" s="405"/>
      <c r="AG131" s="405"/>
      <c r="AH131" s="405"/>
      <c r="AI131" s="405"/>
      <c r="AJ131" s="405"/>
      <c r="AK131" s="405"/>
      <c r="AL131" s="405"/>
      <c r="AM131" s="405"/>
      <c r="AN131" s="405"/>
      <c r="AO131" s="405"/>
      <c r="AP131" s="405"/>
      <c r="AQ131" s="405"/>
      <c r="AR131" s="405"/>
      <c r="AS131" s="405"/>
      <c r="AT131" s="405"/>
      <c r="AU131" s="405"/>
    </row>
    <row r="132" spans="2:47" ht="18" hidden="1" customHeight="1">
      <c r="B132" s="405"/>
      <c r="C132" s="405"/>
      <c r="D132" s="405"/>
      <c r="E132" s="405"/>
      <c r="F132" s="405"/>
      <c r="G132" s="405"/>
      <c r="H132" s="405"/>
      <c r="I132" s="405"/>
      <c r="J132" s="405"/>
      <c r="K132" s="405"/>
      <c r="L132" s="405"/>
      <c r="M132" s="405"/>
      <c r="N132" s="405"/>
      <c r="O132" s="405"/>
      <c r="P132" s="405"/>
      <c r="Q132" s="405"/>
      <c r="R132" s="405"/>
      <c r="S132" s="405"/>
      <c r="T132" s="405"/>
      <c r="U132" s="405"/>
      <c r="V132" s="405"/>
      <c r="W132" s="405"/>
      <c r="X132" s="405"/>
      <c r="Y132" s="405"/>
      <c r="Z132" s="405"/>
      <c r="AA132" s="405"/>
      <c r="AB132" s="405"/>
      <c r="AC132" s="405"/>
      <c r="AD132" s="405"/>
      <c r="AE132" s="405"/>
      <c r="AF132" s="405"/>
      <c r="AG132" s="405"/>
      <c r="AH132" s="405"/>
      <c r="AI132" s="405"/>
      <c r="AJ132" s="405"/>
      <c r="AK132" s="405"/>
      <c r="AL132" s="405"/>
      <c r="AM132" s="405"/>
      <c r="AN132" s="405"/>
      <c r="AO132" s="405"/>
      <c r="AP132" s="405"/>
      <c r="AQ132" s="405"/>
      <c r="AR132" s="405"/>
      <c r="AS132" s="405"/>
      <c r="AT132" s="405"/>
      <c r="AU132" s="405"/>
    </row>
    <row r="133" spans="2:47" ht="18" hidden="1" customHeight="1">
      <c r="B133" s="405"/>
      <c r="C133" s="405"/>
      <c r="D133" s="405"/>
      <c r="E133" s="405"/>
      <c r="F133" s="405"/>
      <c r="G133" s="405"/>
      <c r="H133" s="405"/>
      <c r="I133" s="405"/>
      <c r="J133" s="405"/>
      <c r="K133" s="405"/>
      <c r="L133" s="405"/>
      <c r="M133" s="405"/>
      <c r="N133" s="405"/>
      <c r="O133" s="405"/>
      <c r="P133" s="405"/>
      <c r="Q133" s="405"/>
      <c r="R133" s="405"/>
      <c r="S133" s="405"/>
      <c r="T133" s="405"/>
      <c r="U133" s="405"/>
      <c r="V133" s="405"/>
      <c r="W133" s="405"/>
      <c r="X133" s="405"/>
      <c r="Y133" s="405"/>
      <c r="Z133" s="405"/>
      <c r="AA133" s="405"/>
      <c r="AB133" s="405"/>
      <c r="AC133" s="405"/>
      <c r="AD133" s="405"/>
      <c r="AE133" s="405"/>
      <c r="AF133" s="405"/>
      <c r="AG133" s="405"/>
      <c r="AH133" s="405"/>
      <c r="AI133" s="405"/>
      <c r="AJ133" s="405"/>
      <c r="AK133" s="405"/>
      <c r="AL133" s="405"/>
      <c r="AM133" s="405"/>
      <c r="AN133" s="405"/>
      <c r="AO133" s="405"/>
      <c r="AP133" s="405"/>
      <c r="AQ133" s="405"/>
      <c r="AR133" s="405"/>
      <c r="AS133" s="405"/>
      <c r="AT133" s="405"/>
      <c r="AU133" s="405"/>
    </row>
    <row r="134" spans="2:47" ht="18" hidden="1" customHeight="1">
      <c r="B134" s="405"/>
      <c r="C134" s="405"/>
      <c r="D134" s="405"/>
      <c r="E134" s="405"/>
      <c r="F134" s="405"/>
      <c r="G134" s="405"/>
      <c r="H134" s="405"/>
      <c r="I134" s="405"/>
      <c r="J134" s="405"/>
      <c r="K134" s="405"/>
      <c r="L134" s="405"/>
      <c r="M134" s="405"/>
      <c r="N134" s="405"/>
      <c r="O134" s="405"/>
      <c r="P134" s="405"/>
      <c r="Q134" s="405"/>
      <c r="R134" s="405"/>
      <c r="S134" s="405"/>
      <c r="T134" s="405"/>
      <c r="U134" s="405"/>
      <c r="V134" s="405"/>
      <c r="W134" s="405"/>
      <c r="X134" s="405"/>
      <c r="Y134" s="405"/>
      <c r="Z134" s="405"/>
      <c r="AA134" s="405"/>
      <c r="AB134" s="405"/>
      <c r="AC134" s="405"/>
      <c r="AD134" s="405"/>
      <c r="AE134" s="405"/>
      <c r="AF134" s="405"/>
      <c r="AG134" s="405"/>
      <c r="AH134" s="405"/>
      <c r="AI134" s="405"/>
      <c r="AJ134" s="405"/>
      <c r="AK134" s="405"/>
      <c r="AL134" s="405"/>
      <c r="AM134" s="405"/>
      <c r="AN134" s="405"/>
      <c r="AO134" s="405"/>
      <c r="AP134" s="405"/>
      <c r="AQ134" s="405"/>
      <c r="AR134" s="405"/>
      <c r="AS134" s="405"/>
      <c r="AT134" s="405"/>
      <c r="AU134" s="405"/>
    </row>
    <row r="135" spans="2:47" ht="18" hidden="1" customHeight="1">
      <c r="B135" s="405"/>
      <c r="C135" s="405"/>
      <c r="D135" s="405"/>
      <c r="E135" s="405"/>
      <c r="F135" s="405"/>
      <c r="G135" s="405"/>
      <c r="H135" s="405"/>
      <c r="I135" s="405"/>
      <c r="J135" s="405"/>
      <c r="K135" s="405"/>
      <c r="L135" s="405"/>
      <c r="M135" s="405"/>
      <c r="N135" s="405"/>
      <c r="O135" s="405"/>
      <c r="P135" s="405"/>
      <c r="Q135" s="405"/>
      <c r="R135" s="405"/>
      <c r="S135" s="405"/>
      <c r="T135" s="405"/>
      <c r="U135" s="405"/>
      <c r="V135" s="405"/>
      <c r="W135" s="405"/>
      <c r="X135" s="405"/>
      <c r="Y135" s="405"/>
      <c r="Z135" s="405"/>
      <c r="AA135" s="405"/>
      <c r="AB135" s="405"/>
      <c r="AC135" s="405"/>
      <c r="AD135" s="405"/>
      <c r="AE135" s="405"/>
      <c r="AF135" s="405"/>
      <c r="AG135" s="405"/>
      <c r="AH135" s="405"/>
      <c r="AI135" s="405"/>
      <c r="AJ135" s="405"/>
      <c r="AK135" s="405"/>
      <c r="AL135" s="405"/>
      <c r="AM135" s="405"/>
      <c r="AN135" s="405"/>
      <c r="AO135" s="405"/>
      <c r="AP135" s="405"/>
      <c r="AQ135" s="405"/>
      <c r="AR135" s="405"/>
      <c r="AS135" s="405"/>
      <c r="AT135" s="405"/>
      <c r="AU135" s="405"/>
    </row>
    <row r="136" spans="2:47" ht="18" hidden="1" customHeight="1">
      <c r="B136" s="405"/>
      <c r="C136" s="405"/>
      <c r="D136" s="405"/>
      <c r="E136" s="405"/>
      <c r="F136" s="405"/>
      <c r="G136" s="405"/>
      <c r="H136" s="405"/>
      <c r="I136" s="405"/>
      <c r="J136" s="405"/>
      <c r="K136" s="405"/>
      <c r="L136" s="405"/>
      <c r="M136" s="405"/>
      <c r="N136" s="405"/>
      <c r="O136" s="405"/>
      <c r="P136" s="405"/>
      <c r="Q136" s="405"/>
      <c r="R136" s="405"/>
      <c r="S136" s="405"/>
      <c r="T136" s="405"/>
      <c r="U136" s="405"/>
      <c r="V136" s="405"/>
      <c r="W136" s="405"/>
      <c r="X136" s="405"/>
      <c r="Y136" s="405"/>
      <c r="Z136" s="405"/>
      <c r="AA136" s="405"/>
      <c r="AB136" s="405"/>
      <c r="AC136" s="405"/>
      <c r="AD136" s="405"/>
      <c r="AE136" s="405"/>
      <c r="AF136" s="405"/>
      <c r="AG136" s="405"/>
      <c r="AH136" s="405"/>
      <c r="AI136" s="405"/>
      <c r="AJ136" s="405"/>
      <c r="AK136" s="405"/>
      <c r="AL136" s="405"/>
      <c r="AM136" s="405"/>
      <c r="AN136" s="405"/>
      <c r="AO136" s="405"/>
      <c r="AP136" s="405"/>
      <c r="AQ136" s="405"/>
      <c r="AR136" s="405"/>
      <c r="AS136" s="405"/>
      <c r="AT136" s="405"/>
      <c r="AU136" s="405"/>
    </row>
    <row r="137" spans="2:47" ht="18" hidden="1" customHeight="1">
      <c r="B137" s="405"/>
      <c r="C137" s="405"/>
      <c r="D137" s="405"/>
      <c r="E137" s="405"/>
      <c r="F137" s="405"/>
      <c r="G137" s="405"/>
      <c r="H137" s="405"/>
      <c r="I137" s="405"/>
      <c r="J137" s="405"/>
      <c r="K137" s="405"/>
      <c r="L137" s="405"/>
      <c r="M137" s="405"/>
      <c r="N137" s="405"/>
      <c r="O137" s="405"/>
      <c r="P137" s="405"/>
      <c r="Q137" s="405"/>
      <c r="R137" s="405"/>
      <c r="S137" s="405"/>
      <c r="T137" s="405"/>
      <c r="U137" s="405"/>
      <c r="V137" s="405"/>
      <c r="W137" s="405"/>
      <c r="X137" s="405"/>
      <c r="Y137" s="405"/>
      <c r="Z137" s="405"/>
      <c r="AA137" s="405"/>
      <c r="AB137" s="405"/>
      <c r="AC137" s="405"/>
      <c r="AD137" s="405"/>
      <c r="AE137" s="405"/>
      <c r="AF137" s="405"/>
      <c r="AG137" s="405"/>
      <c r="AH137" s="405"/>
      <c r="AI137" s="405"/>
      <c r="AJ137" s="405"/>
      <c r="AK137" s="405"/>
      <c r="AL137" s="405"/>
      <c r="AM137" s="405"/>
      <c r="AN137" s="405"/>
      <c r="AO137" s="405"/>
      <c r="AP137" s="405"/>
      <c r="AQ137" s="405"/>
      <c r="AR137" s="405"/>
      <c r="AS137" s="405"/>
      <c r="AT137" s="405"/>
      <c r="AU137" s="405"/>
    </row>
    <row r="138" spans="2:47" ht="18" hidden="1" customHeight="1">
      <c r="B138" s="405"/>
      <c r="C138" s="405"/>
      <c r="D138" s="405"/>
      <c r="E138" s="405"/>
      <c r="F138" s="405"/>
      <c r="G138" s="405"/>
      <c r="H138" s="405"/>
      <c r="I138" s="405"/>
      <c r="J138" s="405"/>
      <c r="K138" s="405"/>
      <c r="L138" s="405"/>
      <c r="M138" s="405"/>
      <c r="N138" s="405"/>
      <c r="O138" s="405"/>
      <c r="P138" s="405"/>
      <c r="Q138" s="405"/>
      <c r="R138" s="405"/>
      <c r="S138" s="405"/>
      <c r="T138" s="405"/>
      <c r="U138" s="405"/>
      <c r="V138" s="405"/>
      <c r="W138" s="405"/>
      <c r="X138" s="405"/>
      <c r="Y138" s="405"/>
      <c r="Z138" s="405"/>
      <c r="AA138" s="405"/>
      <c r="AB138" s="405"/>
      <c r="AC138" s="405"/>
      <c r="AD138" s="405"/>
      <c r="AE138" s="405"/>
      <c r="AF138" s="405"/>
      <c r="AG138" s="405"/>
      <c r="AH138" s="405"/>
      <c r="AI138" s="405"/>
      <c r="AJ138" s="405"/>
      <c r="AK138" s="405"/>
      <c r="AL138" s="405"/>
      <c r="AM138" s="405"/>
      <c r="AN138" s="405"/>
      <c r="AO138" s="405"/>
      <c r="AP138" s="405"/>
      <c r="AQ138" s="405"/>
      <c r="AR138" s="405"/>
      <c r="AS138" s="405"/>
      <c r="AT138" s="405"/>
      <c r="AU138" s="405"/>
    </row>
    <row r="139" spans="2:47" ht="18" hidden="1" customHeight="1">
      <c r="B139" s="405"/>
      <c r="C139" s="405"/>
      <c r="D139" s="405"/>
      <c r="E139" s="405"/>
      <c r="F139" s="405"/>
      <c r="G139" s="405"/>
      <c r="H139" s="405"/>
      <c r="I139" s="405"/>
      <c r="J139" s="405"/>
      <c r="K139" s="405"/>
      <c r="L139" s="405"/>
      <c r="M139" s="405"/>
      <c r="N139" s="405"/>
      <c r="O139" s="405"/>
      <c r="P139" s="405"/>
      <c r="Q139" s="405"/>
      <c r="R139" s="405"/>
      <c r="S139" s="405"/>
      <c r="T139" s="405"/>
      <c r="U139" s="405"/>
      <c r="V139" s="405"/>
      <c r="W139" s="405"/>
      <c r="X139" s="405"/>
      <c r="Y139" s="405"/>
      <c r="Z139" s="405"/>
      <c r="AA139" s="405"/>
      <c r="AB139" s="405"/>
      <c r="AC139" s="405"/>
      <c r="AD139" s="405"/>
      <c r="AE139" s="405"/>
      <c r="AF139" s="405"/>
      <c r="AG139" s="405"/>
      <c r="AH139" s="405"/>
      <c r="AI139" s="405"/>
      <c r="AJ139" s="405"/>
      <c r="AK139" s="405"/>
      <c r="AL139" s="405"/>
      <c r="AM139" s="405"/>
      <c r="AN139" s="405"/>
      <c r="AO139" s="405"/>
      <c r="AP139" s="405"/>
      <c r="AQ139" s="405"/>
      <c r="AR139" s="405"/>
      <c r="AS139" s="405"/>
      <c r="AT139" s="405"/>
      <c r="AU139" s="405"/>
    </row>
    <row r="140" spans="2:47" ht="18" hidden="1" customHeight="1">
      <c r="B140" s="405"/>
      <c r="C140" s="405"/>
      <c r="D140" s="405"/>
      <c r="E140" s="405"/>
      <c r="F140" s="405"/>
      <c r="G140" s="405"/>
      <c r="H140" s="405"/>
      <c r="I140" s="405"/>
      <c r="J140" s="405"/>
      <c r="K140" s="405"/>
      <c r="L140" s="405"/>
      <c r="M140" s="405"/>
      <c r="N140" s="405"/>
      <c r="O140" s="405"/>
      <c r="P140" s="405"/>
      <c r="Q140" s="405"/>
      <c r="R140" s="405"/>
      <c r="S140" s="405"/>
      <c r="T140" s="405"/>
      <c r="U140" s="405"/>
      <c r="V140" s="405"/>
      <c r="W140" s="405"/>
      <c r="X140" s="405"/>
      <c r="Y140" s="405"/>
      <c r="Z140" s="405"/>
      <c r="AA140" s="405"/>
      <c r="AB140" s="405"/>
      <c r="AC140" s="405"/>
      <c r="AD140" s="405"/>
      <c r="AE140" s="405"/>
      <c r="AF140" s="405"/>
      <c r="AG140" s="405"/>
      <c r="AH140" s="405"/>
      <c r="AI140" s="405"/>
      <c r="AJ140" s="405"/>
      <c r="AK140" s="405"/>
      <c r="AL140" s="405"/>
      <c r="AM140" s="405"/>
      <c r="AN140" s="405"/>
      <c r="AO140" s="405"/>
      <c r="AP140" s="405"/>
      <c r="AQ140" s="405"/>
      <c r="AR140" s="405"/>
      <c r="AS140" s="405"/>
      <c r="AT140" s="405"/>
      <c r="AU140" s="405"/>
    </row>
    <row r="141" spans="2:47" ht="18" hidden="1" customHeight="1">
      <c r="B141" s="405"/>
      <c r="C141" s="405"/>
      <c r="D141" s="405"/>
      <c r="E141" s="405"/>
      <c r="F141" s="405"/>
      <c r="G141" s="405"/>
      <c r="H141" s="405"/>
      <c r="I141" s="405"/>
      <c r="J141" s="405"/>
      <c r="K141" s="405"/>
      <c r="L141" s="405"/>
      <c r="M141" s="405"/>
      <c r="N141" s="405"/>
      <c r="O141" s="405"/>
      <c r="P141" s="405"/>
      <c r="Q141" s="405"/>
      <c r="R141" s="405"/>
      <c r="S141" s="405"/>
      <c r="T141" s="405"/>
      <c r="U141" s="405"/>
      <c r="V141" s="405"/>
      <c r="W141" s="405"/>
      <c r="X141" s="405"/>
      <c r="Y141" s="405"/>
      <c r="Z141" s="405"/>
      <c r="AA141" s="405"/>
      <c r="AB141" s="405"/>
      <c r="AC141" s="405"/>
      <c r="AD141" s="405"/>
      <c r="AE141" s="405"/>
      <c r="AF141" s="405"/>
      <c r="AG141" s="405"/>
      <c r="AH141" s="405"/>
      <c r="AI141" s="405"/>
      <c r="AJ141" s="405"/>
      <c r="AK141" s="405"/>
      <c r="AL141" s="405"/>
      <c r="AM141" s="405"/>
      <c r="AN141" s="405"/>
      <c r="AO141" s="405"/>
      <c r="AP141" s="405"/>
      <c r="AQ141" s="405"/>
      <c r="AR141" s="405"/>
      <c r="AS141" s="405"/>
      <c r="AT141" s="405"/>
      <c r="AU141" s="405"/>
    </row>
    <row r="142" spans="2:47" ht="18" hidden="1" customHeight="1">
      <c r="B142" s="405"/>
      <c r="C142" s="405"/>
      <c r="D142" s="405"/>
      <c r="E142" s="405"/>
      <c r="F142" s="405"/>
      <c r="G142" s="405"/>
      <c r="H142" s="405"/>
      <c r="I142" s="405"/>
      <c r="J142" s="405"/>
      <c r="K142" s="405"/>
      <c r="L142" s="405"/>
      <c r="M142" s="405"/>
      <c r="N142" s="405"/>
      <c r="O142" s="405"/>
      <c r="P142" s="405"/>
      <c r="Q142" s="405"/>
      <c r="R142" s="405"/>
      <c r="S142" s="405"/>
      <c r="T142" s="405"/>
      <c r="U142" s="405"/>
      <c r="V142" s="405"/>
      <c r="W142" s="405"/>
      <c r="X142" s="405"/>
      <c r="Y142" s="405"/>
      <c r="Z142" s="405"/>
      <c r="AA142" s="405"/>
      <c r="AB142" s="405"/>
      <c r="AC142" s="405"/>
      <c r="AD142" s="405"/>
      <c r="AE142" s="405"/>
      <c r="AF142" s="405"/>
      <c r="AG142" s="405"/>
      <c r="AH142" s="405"/>
      <c r="AI142" s="405"/>
      <c r="AJ142" s="405"/>
      <c r="AK142" s="405"/>
      <c r="AL142" s="405"/>
      <c r="AM142" s="405"/>
      <c r="AN142" s="405"/>
      <c r="AO142" s="405"/>
      <c r="AP142" s="405"/>
      <c r="AQ142" s="405"/>
      <c r="AR142" s="405"/>
      <c r="AS142" s="405"/>
      <c r="AT142" s="405"/>
      <c r="AU142" s="405"/>
    </row>
    <row r="143" spans="2:47" ht="18" hidden="1" customHeight="1">
      <c r="B143" s="405"/>
      <c r="C143" s="405"/>
      <c r="D143" s="405"/>
      <c r="E143" s="405"/>
      <c r="F143" s="405"/>
      <c r="G143" s="405"/>
      <c r="H143" s="405"/>
      <c r="I143" s="405"/>
      <c r="J143" s="405"/>
      <c r="K143" s="405"/>
      <c r="L143" s="405"/>
      <c r="M143" s="405"/>
      <c r="N143" s="405"/>
      <c r="O143" s="405"/>
      <c r="P143" s="405"/>
      <c r="Q143" s="405"/>
      <c r="R143" s="405"/>
      <c r="S143" s="405"/>
      <c r="T143" s="405"/>
      <c r="U143" s="405"/>
      <c r="V143" s="405"/>
      <c r="W143" s="405"/>
      <c r="X143" s="405"/>
      <c r="Y143" s="405"/>
      <c r="Z143" s="405"/>
      <c r="AA143" s="405"/>
      <c r="AB143" s="405"/>
      <c r="AC143" s="405"/>
      <c r="AD143" s="405"/>
      <c r="AE143" s="405"/>
      <c r="AF143" s="405"/>
      <c r="AG143" s="405"/>
      <c r="AH143" s="405"/>
      <c r="AI143" s="405"/>
      <c r="AJ143" s="405"/>
      <c r="AK143" s="405"/>
      <c r="AL143" s="405"/>
      <c r="AM143" s="405"/>
      <c r="AN143" s="405"/>
      <c r="AO143" s="405"/>
      <c r="AP143" s="405"/>
      <c r="AQ143" s="405"/>
      <c r="AR143" s="405"/>
      <c r="AS143" s="405"/>
      <c r="AT143" s="405"/>
      <c r="AU143" s="405"/>
    </row>
    <row r="144" spans="2:47" ht="18" hidden="1" customHeight="1">
      <c r="B144" s="405"/>
      <c r="C144" s="405"/>
      <c r="D144" s="405"/>
      <c r="E144" s="405"/>
      <c r="F144" s="405"/>
      <c r="G144" s="405"/>
      <c r="H144" s="405"/>
      <c r="I144" s="405"/>
      <c r="J144" s="405"/>
      <c r="K144" s="405"/>
      <c r="L144" s="405"/>
      <c r="M144" s="405"/>
      <c r="N144" s="405"/>
      <c r="O144" s="405"/>
      <c r="P144" s="405"/>
      <c r="Q144" s="405"/>
      <c r="R144" s="405"/>
      <c r="S144" s="405"/>
      <c r="T144" s="405"/>
      <c r="U144" s="405"/>
      <c r="V144" s="405"/>
      <c r="W144" s="405"/>
      <c r="X144" s="405"/>
      <c r="Y144" s="405"/>
      <c r="Z144" s="405"/>
      <c r="AA144" s="405"/>
      <c r="AB144" s="405"/>
      <c r="AC144" s="405"/>
      <c r="AD144" s="405"/>
      <c r="AE144" s="405"/>
      <c r="AF144" s="405"/>
      <c r="AG144" s="405"/>
      <c r="AH144" s="405"/>
      <c r="AI144" s="405"/>
      <c r="AJ144" s="405"/>
      <c r="AK144" s="405"/>
      <c r="AL144" s="405"/>
      <c r="AM144" s="405"/>
      <c r="AN144" s="405"/>
      <c r="AO144" s="405"/>
      <c r="AP144" s="405"/>
      <c r="AQ144" s="405"/>
      <c r="AR144" s="405"/>
      <c r="AS144" s="405"/>
      <c r="AT144" s="405"/>
      <c r="AU144" s="405"/>
    </row>
    <row r="145" spans="2:47" ht="18" hidden="1" customHeight="1">
      <c r="B145" s="405"/>
      <c r="C145" s="405"/>
      <c r="D145" s="405"/>
      <c r="E145" s="405"/>
      <c r="F145" s="405"/>
      <c r="G145" s="405"/>
      <c r="H145" s="405"/>
      <c r="I145" s="405"/>
      <c r="J145" s="405"/>
      <c r="K145" s="405"/>
      <c r="L145" s="405"/>
      <c r="M145" s="405"/>
      <c r="N145" s="405"/>
      <c r="O145" s="405"/>
      <c r="P145" s="405"/>
      <c r="Q145" s="405"/>
      <c r="R145" s="405"/>
      <c r="S145" s="405"/>
      <c r="T145" s="405"/>
      <c r="U145" s="405"/>
      <c r="V145" s="405"/>
      <c r="W145" s="405"/>
      <c r="X145" s="405"/>
      <c r="Y145" s="405"/>
      <c r="Z145" s="405"/>
      <c r="AA145" s="405"/>
      <c r="AB145" s="405"/>
      <c r="AC145" s="405"/>
      <c r="AD145" s="405"/>
      <c r="AE145" s="405"/>
      <c r="AF145" s="405"/>
      <c r="AG145" s="405"/>
      <c r="AH145" s="405"/>
      <c r="AI145" s="405"/>
      <c r="AJ145" s="405"/>
      <c r="AK145" s="405"/>
      <c r="AL145" s="405"/>
      <c r="AM145" s="405"/>
      <c r="AN145" s="405"/>
      <c r="AO145" s="405"/>
      <c r="AP145" s="405"/>
      <c r="AQ145" s="405"/>
      <c r="AR145" s="405"/>
      <c r="AS145" s="405"/>
      <c r="AT145" s="405"/>
      <c r="AU145" s="405"/>
    </row>
    <row r="146" spans="2:47" ht="18" hidden="1" customHeight="1">
      <c r="B146" s="405"/>
      <c r="C146" s="405"/>
      <c r="D146" s="405"/>
      <c r="E146" s="405"/>
      <c r="F146" s="405"/>
      <c r="G146" s="405"/>
      <c r="H146" s="405"/>
      <c r="I146" s="405"/>
      <c r="J146" s="405"/>
      <c r="K146" s="405"/>
      <c r="L146" s="405"/>
      <c r="M146" s="405"/>
      <c r="N146" s="405"/>
      <c r="O146" s="405"/>
      <c r="P146" s="405"/>
      <c r="Q146" s="405"/>
      <c r="R146" s="405"/>
      <c r="S146" s="405"/>
      <c r="T146" s="405"/>
      <c r="U146" s="405"/>
      <c r="V146" s="405"/>
      <c r="W146" s="405"/>
      <c r="X146" s="405"/>
      <c r="Y146" s="405"/>
      <c r="Z146" s="405"/>
      <c r="AA146" s="405"/>
      <c r="AB146" s="405"/>
      <c r="AC146" s="405"/>
      <c r="AD146" s="405"/>
      <c r="AE146" s="405"/>
      <c r="AF146" s="405"/>
      <c r="AG146" s="405"/>
      <c r="AH146" s="405"/>
      <c r="AI146" s="405"/>
      <c r="AJ146" s="405"/>
      <c r="AK146" s="405"/>
      <c r="AL146" s="405"/>
      <c r="AM146" s="405"/>
      <c r="AN146" s="405"/>
      <c r="AO146" s="405"/>
      <c r="AP146" s="405"/>
      <c r="AQ146" s="405"/>
      <c r="AR146" s="405"/>
      <c r="AS146" s="405"/>
      <c r="AT146" s="405"/>
      <c r="AU146" s="405"/>
    </row>
    <row r="147" spans="2:47" ht="18" hidden="1" customHeight="1">
      <c r="B147" s="405"/>
      <c r="C147" s="405"/>
      <c r="D147" s="405"/>
      <c r="E147" s="405"/>
      <c r="F147" s="405"/>
      <c r="G147" s="405"/>
      <c r="H147" s="405"/>
      <c r="I147" s="405"/>
      <c r="J147" s="405"/>
      <c r="K147" s="405"/>
      <c r="L147" s="405"/>
      <c r="M147" s="405"/>
      <c r="N147" s="405"/>
      <c r="O147" s="405"/>
      <c r="P147" s="405"/>
      <c r="Q147" s="405"/>
      <c r="R147" s="405"/>
      <c r="S147" s="405"/>
      <c r="T147" s="405"/>
      <c r="U147" s="405"/>
      <c r="V147" s="405"/>
      <c r="W147" s="405"/>
      <c r="X147" s="405"/>
      <c r="Y147" s="405"/>
      <c r="Z147" s="405"/>
      <c r="AA147" s="405"/>
      <c r="AB147" s="405"/>
      <c r="AC147" s="405"/>
      <c r="AD147" s="405"/>
      <c r="AE147" s="405"/>
      <c r="AF147" s="405"/>
      <c r="AG147" s="405"/>
      <c r="AH147" s="405"/>
      <c r="AI147" s="405"/>
      <c r="AJ147" s="405"/>
      <c r="AK147" s="405"/>
      <c r="AL147" s="405"/>
      <c r="AM147" s="405"/>
      <c r="AN147" s="405"/>
      <c r="AO147" s="405"/>
      <c r="AP147" s="405"/>
      <c r="AQ147" s="405"/>
      <c r="AR147" s="405"/>
      <c r="AS147" s="405"/>
      <c r="AT147" s="405"/>
      <c r="AU147" s="405"/>
    </row>
    <row r="148" spans="2:47" ht="18" hidden="1" customHeight="1">
      <c r="B148" s="405"/>
      <c r="C148" s="405"/>
      <c r="D148" s="405"/>
      <c r="E148" s="405"/>
      <c r="F148" s="405"/>
      <c r="G148" s="405"/>
      <c r="H148" s="405"/>
      <c r="I148" s="405"/>
      <c r="J148" s="405"/>
      <c r="K148" s="405"/>
      <c r="L148" s="405"/>
      <c r="M148" s="405"/>
      <c r="N148" s="405"/>
      <c r="O148" s="405"/>
      <c r="P148" s="405"/>
      <c r="Q148" s="405"/>
      <c r="R148" s="405"/>
      <c r="S148" s="405"/>
      <c r="T148" s="405"/>
      <c r="U148" s="405"/>
      <c r="V148" s="405"/>
      <c r="W148" s="405"/>
      <c r="X148" s="405"/>
      <c r="Y148" s="405"/>
      <c r="Z148" s="405"/>
      <c r="AA148" s="405"/>
      <c r="AB148" s="405"/>
      <c r="AC148" s="405"/>
      <c r="AD148" s="405"/>
      <c r="AE148" s="405"/>
      <c r="AF148" s="405"/>
      <c r="AG148" s="405"/>
      <c r="AH148" s="405"/>
      <c r="AI148" s="405"/>
      <c r="AJ148" s="405"/>
      <c r="AK148" s="405"/>
      <c r="AL148" s="405"/>
      <c r="AM148" s="405"/>
      <c r="AN148" s="405"/>
      <c r="AO148" s="405"/>
      <c r="AP148" s="405"/>
      <c r="AQ148" s="405"/>
      <c r="AR148" s="405"/>
      <c r="AS148" s="405"/>
      <c r="AT148" s="405"/>
      <c r="AU148" s="405"/>
    </row>
    <row r="149" spans="2:47" ht="18" hidden="1" customHeight="1">
      <c r="B149" s="405"/>
      <c r="C149" s="405"/>
      <c r="D149" s="405"/>
      <c r="E149" s="405"/>
      <c r="F149" s="405"/>
      <c r="G149" s="405"/>
      <c r="H149" s="405"/>
      <c r="I149" s="405"/>
      <c r="J149" s="405"/>
      <c r="K149" s="405"/>
      <c r="L149" s="405"/>
      <c r="M149" s="405"/>
      <c r="N149" s="405"/>
      <c r="O149" s="405"/>
      <c r="P149" s="405"/>
      <c r="Q149" s="405"/>
      <c r="R149" s="405"/>
      <c r="S149" s="405"/>
      <c r="T149" s="405"/>
      <c r="U149" s="405"/>
      <c r="V149" s="405"/>
      <c r="W149" s="405"/>
      <c r="X149" s="405"/>
      <c r="Y149" s="405"/>
      <c r="Z149" s="405"/>
      <c r="AA149" s="405"/>
      <c r="AB149" s="405"/>
      <c r="AC149" s="405"/>
      <c r="AD149" s="405"/>
      <c r="AE149" s="405"/>
      <c r="AF149" s="405"/>
      <c r="AG149" s="405"/>
      <c r="AH149" s="405"/>
      <c r="AI149" s="405"/>
      <c r="AJ149" s="405"/>
      <c r="AK149" s="405"/>
      <c r="AL149" s="405"/>
      <c r="AM149" s="405"/>
      <c r="AN149" s="405"/>
      <c r="AO149" s="405"/>
      <c r="AP149" s="405"/>
      <c r="AQ149" s="405"/>
      <c r="AR149" s="405"/>
      <c r="AS149" s="405"/>
      <c r="AT149" s="405"/>
      <c r="AU149" s="405"/>
    </row>
    <row r="150" spans="2:47" ht="18" hidden="1" customHeight="1">
      <c r="B150" s="405"/>
      <c r="C150" s="405"/>
      <c r="D150" s="405"/>
      <c r="E150" s="405"/>
      <c r="F150" s="405"/>
      <c r="G150" s="405"/>
      <c r="H150" s="405"/>
      <c r="I150" s="405"/>
      <c r="J150" s="405"/>
      <c r="K150" s="405"/>
      <c r="L150" s="405"/>
      <c r="M150" s="405"/>
      <c r="N150" s="405"/>
      <c r="O150" s="405"/>
      <c r="P150" s="405"/>
      <c r="Q150" s="405"/>
      <c r="R150" s="405"/>
      <c r="S150" s="405"/>
      <c r="T150" s="405"/>
      <c r="U150" s="405"/>
      <c r="V150" s="405"/>
      <c r="W150" s="405"/>
      <c r="X150" s="405"/>
      <c r="Y150" s="405"/>
      <c r="Z150" s="405"/>
      <c r="AA150" s="405"/>
      <c r="AB150" s="405"/>
      <c r="AC150" s="405"/>
      <c r="AD150" s="405"/>
      <c r="AE150" s="405"/>
      <c r="AF150" s="405"/>
      <c r="AG150" s="405"/>
      <c r="AH150" s="405"/>
      <c r="AI150" s="405"/>
      <c r="AJ150" s="405"/>
      <c r="AK150" s="405"/>
      <c r="AL150" s="405"/>
      <c r="AM150" s="405"/>
      <c r="AN150" s="405"/>
      <c r="AO150" s="405"/>
      <c r="AP150" s="405"/>
      <c r="AQ150" s="405"/>
      <c r="AR150" s="405"/>
      <c r="AS150" s="405"/>
      <c r="AT150" s="405"/>
      <c r="AU150" s="405"/>
    </row>
    <row r="151" spans="2:47" ht="18" hidden="1" customHeight="1">
      <c r="B151" s="405"/>
      <c r="C151" s="405"/>
      <c r="D151" s="405"/>
      <c r="E151" s="405"/>
      <c r="F151" s="405"/>
      <c r="G151" s="405"/>
      <c r="H151" s="405"/>
      <c r="I151" s="405"/>
      <c r="J151" s="405"/>
      <c r="K151" s="405"/>
      <c r="L151" s="405"/>
      <c r="M151" s="405"/>
      <c r="N151" s="405"/>
      <c r="O151" s="405"/>
      <c r="P151" s="405"/>
      <c r="Q151" s="405"/>
      <c r="R151" s="405"/>
      <c r="S151" s="405"/>
      <c r="T151" s="405"/>
      <c r="U151" s="405"/>
      <c r="V151" s="405"/>
      <c r="W151" s="405"/>
      <c r="X151" s="405"/>
      <c r="Y151" s="405"/>
      <c r="Z151" s="405"/>
      <c r="AA151" s="405"/>
      <c r="AB151" s="405"/>
      <c r="AC151" s="405"/>
      <c r="AD151" s="405"/>
      <c r="AE151" s="405"/>
      <c r="AF151" s="405"/>
      <c r="AG151" s="405"/>
      <c r="AH151" s="405"/>
      <c r="AI151" s="405"/>
      <c r="AJ151" s="405"/>
      <c r="AK151" s="405"/>
      <c r="AL151" s="405"/>
      <c r="AM151" s="405"/>
      <c r="AN151" s="405"/>
      <c r="AO151" s="405"/>
      <c r="AP151" s="405"/>
      <c r="AQ151" s="405"/>
      <c r="AR151" s="405"/>
      <c r="AS151" s="405"/>
      <c r="AT151" s="405"/>
      <c r="AU151" s="405"/>
    </row>
    <row r="152" spans="2:47" ht="18" hidden="1" customHeight="1">
      <c r="B152" s="405"/>
      <c r="C152" s="405"/>
      <c r="D152" s="405"/>
      <c r="E152" s="405"/>
      <c r="F152" s="405"/>
      <c r="G152" s="405"/>
      <c r="H152" s="405"/>
      <c r="I152" s="405"/>
      <c r="J152" s="405"/>
      <c r="K152" s="405"/>
      <c r="L152" s="405"/>
      <c r="M152" s="405"/>
      <c r="N152" s="405"/>
      <c r="O152" s="405"/>
      <c r="P152" s="405"/>
      <c r="Q152" s="405"/>
      <c r="R152" s="405"/>
      <c r="S152" s="405"/>
      <c r="T152" s="405"/>
      <c r="U152" s="405"/>
      <c r="V152" s="405"/>
      <c r="W152" s="405"/>
      <c r="X152" s="405"/>
      <c r="Y152" s="405"/>
      <c r="Z152" s="405"/>
      <c r="AA152" s="405"/>
      <c r="AB152" s="405"/>
      <c r="AC152" s="405"/>
      <c r="AD152" s="405"/>
      <c r="AE152" s="405"/>
      <c r="AF152" s="405"/>
      <c r="AG152" s="405"/>
      <c r="AH152" s="405"/>
      <c r="AI152" s="405"/>
      <c r="AJ152" s="405"/>
      <c r="AK152" s="405"/>
      <c r="AL152" s="405"/>
      <c r="AM152" s="405"/>
      <c r="AN152" s="405"/>
      <c r="AO152" s="405"/>
      <c r="AP152" s="405"/>
      <c r="AQ152" s="405"/>
      <c r="AR152" s="405"/>
      <c r="AS152" s="405"/>
      <c r="AT152" s="405"/>
      <c r="AU152" s="405"/>
    </row>
    <row r="153" spans="2:47" ht="18" hidden="1" customHeight="1">
      <c r="B153" s="405"/>
      <c r="C153" s="405"/>
      <c r="D153" s="405"/>
      <c r="E153" s="405"/>
      <c r="F153" s="405"/>
      <c r="G153" s="405"/>
      <c r="H153" s="405"/>
      <c r="I153" s="405"/>
      <c r="J153" s="405"/>
      <c r="K153" s="405"/>
      <c r="L153" s="405"/>
      <c r="M153" s="405"/>
      <c r="N153" s="405"/>
      <c r="O153" s="405"/>
      <c r="P153" s="405"/>
      <c r="Q153" s="405"/>
      <c r="R153" s="405"/>
      <c r="S153" s="405"/>
      <c r="T153" s="405"/>
      <c r="U153" s="405"/>
      <c r="V153" s="405"/>
      <c r="W153" s="405"/>
      <c r="X153" s="405"/>
      <c r="Y153" s="405"/>
      <c r="Z153" s="405"/>
      <c r="AA153" s="405"/>
      <c r="AB153" s="405"/>
      <c r="AC153" s="405"/>
      <c r="AD153" s="405"/>
      <c r="AE153" s="405"/>
      <c r="AF153" s="405"/>
      <c r="AG153" s="405"/>
      <c r="AH153" s="405"/>
      <c r="AI153" s="405"/>
      <c r="AJ153" s="405"/>
      <c r="AK153" s="405"/>
      <c r="AL153" s="405"/>
      <c r="AM153" s="405"/>
      <c r="AN153" s="405"/>
      <c r="AO153" s="405"/>
      <c r="AP153" s="405"/>
      <c r="AQ153" s="405"/>
      <c r="AR153" s="405"/>
      <c r="AS153" s="405"/>
      <c r="AT153" s="405"/>
      <c r="AU153" s="405"/>
    </row>
    <row r="154" spans="2:47" ht="18" hidden="1" customHeight="1">
      <c r="B154" s="405"/>
      <c r="C154" s="405"/>
      <c r="D154" s="405"/>
      <c r="E154" s="405"/>
      <c r="F154" s="405"/>
      <c r="G154" s="405"/>
      <c r="H154" s="405"/>
      <c r="I154" s="405"/>
      <c r="J154" s="405"/>
      <c r="K154" s="405"/>
      <c r="L154" s="405"/>
      <c r="M154" s="405"/>
      <c r="N154" s="405"/>
      <c r="O154" s="405"/>
      <c r="P154" s="405"/>
      <c r="Q154" s="405"/>
      <c r="R154" s="405"/>
      <c r="S154" s="405"/>
      <c r="T154" s="405"/>
      <c r="U154" s="405"/>
      <c r="V154" s="405"/>
      <c r="W154" s="405"/>
      <c r="X154" s="405"/>
      <c r="Y154" s="405"/>
      <c r="Z154" s="405"/>
      <c r="AA154" s="405"/>
      <c r="AB154" s="405"/>
      <c r="AC154" s="405"/>
      <c r="AD154" s="405"/>
      <c r="AE154" s="405"/>
      <c r="AF154" s="405"/>
      <c r="AG154" s="405"/>
      <c r="AH154" s="405"/>
      <c r="AI154" s="405"/>
      <c r="AJ154" s="405"/>
      <c r="AK154" s="405"/>
      <c r="AL154" s="405"/>
      <c r="AM154" s="405"/>
      <c r="AN154" s="405"/>
      <c r="AO154" s="405"/>
      <c r="AP154" s="405"/>
      <c r="AQ154" s="405"/>
      <c r="AR154" s="405"/>
      <c r="AS154" s="405"/>
      <c r="AT154" s="405"/>
      <c r="AU154" s="405"/>
    </row>
    <row r="155" spans="2:47" ht="18" hidden="1" customHeight="1">
      <c r="B155" s="405"/>
      <c r="C155" s="405"/>
      <c r="D155" s="405"/>
      <c r="E155" s="405"/>
      <c r="F155" s="405"/>
      <c r="G155" s="405"/>
      <c r="H155" s="405"/>
      <c r="I155" s="405"/>
      <c r="J155" s="405"/>
      <c r="K155" s="405"/>
      <c r="L155" s="405"/>
      <c r="M155" s="405"/>
      <c r="N155" s="405"/>
      <c r="O155" s="405"/>
      <c r="P155" s="405"/>
      <c r="Q155" s="405"/>
      <c r="R155" s="405"/>
      <c r="S155" s="405"/>
      <c r="T155" s="405"/>
      <c r="U155" s="405"/>
      <c r="V155" s="405"/>
      <c r="W155" s="405"/>
      <c r="X155" s="405"/>
      <c r="Y155" s="405"/>
      <c r="Z155" s="405"/>
      <c r="AA155" s="405"/>
      <c r="AB155" s="405"/>
      <c r="AC155" s="405"/>
      <c r="AD155" s="405"/>
      <c r="AE155" s="405"/>
      <c r="AF155" s="405"/>
      <c r="AG155" s="405"/>
      <c r="AH155" s="405"/>
      <c r="AI155" s="405"/>
      <c r="AJ155" s="405"/>
      <c r="AK155" s="405"/>
      <c r="AL155" s="405"/>
      <c r="AM155" s="405"/>
      <c r="AN155" s="405"/>
      <c r="AO155" s="405"/>
      <c r="AP155" s="405"/>
      <c r="AQ155" s="405"/>
      <c r="AR155" s="405"/>
      <c r="AS155" s="405"/>
      <c r="AT155" s="405"/>
      <c r="AU155" s="405"/>
    </row>
    <row r="156" spans="2:47" ht="18" hidden="1" customHeight="1">
      <c r="B156" s="405"/>
      <c r="C156" s="405"/>
      <c r="D156" s="405"/>
      <c r="E156" s="405"/>
      <c r="F156" s="405"/>
      <c r="G156" s="405"/>
      <c r="H156" s="405"/>
      <c r="I156" s="405"/>
      <c r="J156" s="405"/>
      <c r="K156" s="405"/>
      <c r="L156" s="405"/>
      <c r="M156" s="405"/>
      <c r="N156" s="405"/>
      <c r="O156" s="405"/>
      <c r="P156" s="405"/>
      <c r="Q156" s="405"/>
      <c r="R156" s="405"/>
      <c r="S156" s="405"/>
      <c r="T156" s="405"/>
      <c r="U156" s="405"/>
      <c r="V156" s="405"/>
      <c r="W156" s="405"/>
      <c r="X156" s="405"/>
      <c r="Y156" s="405"/>
      <c r="Z156" s="405"/>
      <c r="AA156" s="405"/>
      <c r="AB156" s="405"/>
      <c r="AC156" s="405"/>
      <c r="AD156" s="405"/>
      <c r="AE156" s="405"/>
      <c r="AF156" s="405"/>
      <c r="AG156" s="405"/>
      <c r="AH156" s="405"/>
      <c r="AI156" s="405"/>
      <c r="AJ156" s="405"/>
      <c r="AK156" s="405"/>
      <c r="AL156" s="405"/>
      <c r="AM156" s="405"/>
      <c r="AN156" s="405"/>
      <c r="AO156" s="405"/>
      <c r="AP156" s="405"/>
      <c r="AQ156" s="405"/>
      <c r="AR156" s="405"/>
      <c r="AS156" s="405"/>
      <c r="AT156" s="405"/>
      <c r="AU156" s="405"/>
    </row>
    <row r="157" spans="2:47" ht="18" hidden="1" customHeight="1">
      <c r="B157" s="405"/>
      <c r="C157" s="405"/>
      <c r="D157" s="405"/>
      <c r="E157" s="405"/>
      <c r="F157" s="405"/>
      <c r="G157" s="405"/>
      <c r="H157" s="405"/>
      <c r="I157" s="405"/>
      <c r="J157" s="405"/>
      <c r="K157" s="405"/>
      <c r="L157" s="405"/>
      <c r="M157" s="405"/>
      <c r="N157" s="405"/>
      <c r="O157" s="405"/>
      <c r="P157" s="405"/>
      <c r="Q157" s="405"/>
      <c r="R157" s="405"/>
      <c r="S157" s="405"/>
      <c r="T157" s="405"/>
      <c r="U157" s="405"/>
      <c r="V157" s="405"/>
      <c r="W157" s="405"/>
      <c r="X157" s="405"/>
      <c r="Y157" s="405"/>
      <c r="Z157" s="405"/>
      <c r="AA157" s="405"/>
      <c r="AB157" s="405"/>
      <c r="AC157" s="405"/>
      <c r="AD157" s="405"/>
      <c r="AE157" s="405"/>
      <c r="AF157" s="405"/>
      <c r="AG157" s="405"/>
      <c r="AH157" s="405"/>
      <c r="AI157" s="405"/>
      <c r="AJ157" s="405"/>
      <c r="AK157" s="405"/>
      <c r="AL157" s="405"/>
      <c r="AM157" s="405"/>
      <c r="AN157" s="405"/>
      <c r="AO157" s="405"/>
      <c r="AP157" s="405"/>
      <c r="AQ157" s="405"/>
      <c r="AR157" s="405"/>
      <c r="AS157" s="405"/>
      <c r="AT157" s="405"/>
      <c r="AU157" s="405"/>
    </row>
    <row r="158" spans="2:47" ht="18" hidden="1" customHeight="1">
      <c r="B158" s="405"/>
      <c r="C158" s="405"/>
      <c r="D158" s="405"/>
      <c r="E158" s="405"/>
      <c r="F158" s="405"/>
      <c r="G158" s="405"/>
      <c r="H158" s="405"/>
      <c r="I158" s="405"/>
      <c r="J158" s="405"/>
      <c r="K158" s="405"/>
      <c r="L158" s="405"/>
      <c r="M158" s="405"/>
      <c r="N158" s="405"/>
      <c r="O158" s="405"/>
      <c r="P158" s="405"/>
      <c r="Q158" s="405"/>
      <c r="R158" s="405"/>
      <c r="S158" s="405"/>
      <c r="T158" s="405"/>
      <c r="U158" s="405"/>
      <c r="V158" s="405"/>
      <c r="W158" s="405"/>
      <c r="X158" s="405"/>
      <c r="Y158" s="405"/>
      <c r="Z158" s="405"/>
      <c r="AA158" s="405"/>
      <c r="AB158" s="405"/>
      <c r="AC158" s="405"/>
      <c r="AD158" s="405"/>
      <c r="AE158" s="405"/>
      <c r="AF158" s="405"/>
      <c r="AG158" s="405"/>
      <c r="AH158" s="405"/>
      <c r="AI158" s="405"/>
      <c r="AJ158" s="405"/>
      <c r="AK158" s="405"/>
      <c r="AL158" s="405"/>
      <c r="AM158" s="405"/>
      <c r="AN158" s="405"/>
      <c r="AO158" s="405"/>
      <c r="AP158" s="405"/>
      <c r="AQ158" s="405"/>
      <c r="AR158" s="405"/>
      <c r="AS158" s="405"/>
      <c r="AT158" s="405"/>
      <c r="AU158" s="405"/>
    </row>
    <row r="159" spans="2:47" ht="18" hidden="1" customHeight="1">
      <c r="B159" s="405"/>
      <c r="C159" s="405"/>
      <c r="D159" s="405"/>
      <c r="E159" s="405"/>
      <c r="F159" s="405"/>
      <c r="G159" s="405"/>
      <c r="H159" s="405"/>
      <c r="I159" s="405"/>
      <c r="J159" s="405"/>
      <c r="K159" s="405"/>
      <c r="L159" s="405"/>
      <c r="M159" s="405"/>
      <c r="N159" s="405"/>
      <c r="O159" s="405"/>
      <c r="P159" s="405"/>
      <c r="Q159" s="405"/>
      <c r="R159" s="405"/>
      <c r="S159" s="405"/>
      <c r="T159" s="405"/>
      <c r="U159" s="405"/>
      <c r="V159" s="405"/>
      <c r="W159" s="405"/>
      <c r="X159" s="405"/>
      <c r="Y159" s="405"/>
      <c r="Z159" s="405"/>
      <c r="AA159" s="405"/>
      <c r="AB159" s="405"/>
      <c r="AC159" s="405"/>
      <c r="AD159" s="405"/>
      <c r="AE159" s="405"/>
      <c r="AF159" s="405"/>
      <c r="AG159" s="405"/>
      <c r="AH159" s="405"/>
      <c r="AI159" s="405"/>
      <c r="AJ159" s="405"/>
      <c r="AK159" s="405"/>
      <c r="AL159" s="405"/>
      <c r="AM159" s="405"/>
      <c r="AN159" s="405"/>
      <c r="AO159" s="405"/>
      <c r="AP159" s="405"/>
      <c r="AQ159" s="405"/>
      <c r="AR159" s="405"/>
      <c r="AS159" s="405"/>
      <c r="AT159" s="405"/>
      <c r="AU159" s="405"/>
    </row>
    <row r="160" spans="2:47" ht="18" hidden="1" customHeight="1">
      <c r="B160" s="405"/>
      <c r="C160" s="405"/>
      <c r="D160" s="405"/>
      <c r="E160" s="405"/>
      <c r="F160" s="405"/>
      <c r="G160" s="405"/>
      <c r="H160" s="405"/>
      <c r="I160" s="405"/>
      <c r="J160" s="405"/>
      <c r="K160" s="405"/>
      <c r="L160" s="405"/>
      <c r="M160" s="405"/>
      <c r="N160" s="405"/>
      <c r="O160" s="405"/>
      <c r="P160" s="405"/>
      <c r="Q160" s="405"/>
      <c r="R160" s="405"/>
      <c r="S160" s="405"/>
      <c r="T160" s="405"/>
      <c r="U160" s="405"/>
      <c r="V160" s="405"/>
      <c r="W160" s="405"/>
      <c r="X160" s="405"/>
      <c r="Y160" s="405"/>
      <c r="Z160" s="405"/>
      <c r="AA160" s="405"/>
      <c r="AB160" s="405"/>
      <c r="AC160" s="405"/>
      <c r="AD160" s="405"/>
      <c r="AE160" s="405"/>
      <c r="AF160" s="405"/>
      <c r="AG160" s="405"/>
      <c r="AH160" s="405"/>
      <c r="AI160" s="405"/>
      <c r="AJ160" s="405"/>
      <c r="AK160" s="405"/>
      <c r="AL160" s="405"/>
      <c r="AM160" s="405"/>
      <c r="AN160" s="405"/>
      <c r="AO160" s="405"/>
      <c r="AP160" s="405"/>
      <c r="AQ160" s="405"/>
      <c r="AR160" s="405"/>
      <c r="AS160" s="405"/>
      <c r="AT160" s="405"/>
      <c r="AU160" s="405"/>
    </row>
    <row r="161" spans="2:47" ht="18" hidden="1" customHeight="1">
      <c r="B161" s="405"/>
      <c r="C161" s="405"/>
      <c r="D161" s="405"/>
      <c r="E161" s="405"/>
      <c r="F161" s="405"/>
      <c r="G161" s="405"/>
      <c r="H161" s="405"/>
      <c r="I161" s="405"/>
      <c r="J161" s="405"/>
      <c r="K161" s="405"/>
      <c r="L161" s="405"/>
      <c r="M161" s="405"/>
      <c r="N161" s="405"/>
      <c r="O161" s="405"/>
      <c r="P161" s="405"/>
      <c r="Q161" s="405"/>
      <c r="R161" s="405"/>
      <c r="S161" s="405"/>
      <c r="T161" s="405"/>
      <c r="U161" s="405"/>
      <c r="V161" s="405"/>
      <c r="W161" s="405"/>
      <c r="X161" s="405"/>
      <c r="Y161" s="405"/>
      <c r="Z161" s="405"/>
      <c r="AA161" s="405"/>
      <c r="AB161" s="405"/>
      <c r="AC161" s="405"/>
      <c r="AD161" s="405"/>
      <c r="AE161" s="405"/>
      <c r="AF161" s="405"/>
      <c r="AG161" s="405"/>
      <c r="AH161" s="405"/>
      <c r="AI161" s="405"/>
      <c r="AJ161" s="405"/>
      <c r="AK161" s="405"/>
      <c r="AL161" s="405"/>
      <c r="AM161" s="405"/>
      <c r="AN161" s="405"/>
      <c r="AO161" s="405"/>
      <c r="AP161" s="405"/>
      <c r="AQ161" s="405"/>
      <c r="AR161" s="405"/>
      <c r="AS161" s="405"/>
      <c r="AT161" s="405"/>
      <c r="AU161" s="405"/>
    </row>
    <row r="162" spans="2:47" ht="18" hidden="1" customHeight="1">
      <c r="B162" s="405"/>
      <c r="C162" s="405"/>
      <c r="D162" s="405"/>
      <c r="E162" s="405"/>
      <c r="F162" s="405"/>
      <c r="G162" s="405"/>
      <c r="H162" s="405"/>
      <c r="I162" s="405"/>
      <c r="J162" s="405"/>
      <c r="K162" s="405"/>
      <c r="L162" s="405"/>
      <c r="M162" s="405"/>
      <c r="N162" s="405"/>
      <c r="O162" s="405"/>
      <c r="P162" s="405"/>
      <c r="Q162" s="405"/>
      <c r="R162" s="405"/>
      <c r="S162" s="405"/>
      <c r="T162" s="405"/>
      <c r="U162" s="405"/>
      <c r="V162" s="405"/>
      <c r="W162" s="405"/>
      <c r="X162" s="405"/>
      <c r="Y162" s="405"/>
      <c r="Z162" s="405"/>
      <c r="AA162" s="405"/>
      <c r="AB162" s="405"/>
      <c r="AC162" s="405"/>
      <c r="AD162" s="405"/>
      <c r="AE162" s="405"/>
      <c r="AF162" s="405"/>
      <c r="AG162" s="405"/>
      <c r="AH162" s="405"/>
      <c r="AI162" s="405"/>
      <c r="AJ162" s="405"/>
      <c r="AK162" s="405"/>
      <c r="AL162" s="405"/>
      <c r="AM162" s="405"/>
      <c r="AN162" s="405"/>
      <c r="AO162" s="405"/>
      <c r="AP162" s="405"/>
      <c r="AQ162" s="405"/>
      <c r="AR162" s="405"/>
      <c r="AS162" s="405"/>
      <c r="AT162" s="405"/>
      <c r="AU162" s="405"/>
    </row>
    <row r="163" spans="2:47" ht="18" hidden="1" customHeight="1">
      <c r="B163" s="405"/>
      <c r="C163" s="405"/>
      <c r="D163" s="405"/>
      <c r="E163" s="405"/>
      <c r="F163" s="405"/>
      <c r="G163" s="405"/>
      <c r="H163" s="405"/>
      <c r="I163" s="405"/>
      <c r="J163" s="405"/>
      <c r="K163" s="405"/>
      <c r="L163" s="405"/>
      <c r="M163" s="405"/>
      <c r="N163" s="405"/>
      <c r="O163" s="405"/>
      <c r="P163" s="405"/>
      <c r="Q163" s="405"/>
      <c r="R163" s="405"/>
      <c r="S163" s="405"/>
      <c r="T163" s="405"/>
      <c r="U163" s="405"/>
      <c r="V163" s="405"/>
      <c r="W163" s="405"/>
      <c r="X163" s="405"/>
      <c r="Y163" s="405"/>
      <c r="Z163" s="405"/>
      <c r="AA163" s="405"/>
      <c r="AB163" s="405"/>
      <c r="AC163" s="405"/>
      <c r="AD163" s="405"/>
      <c r="AE163" s="405"/>
      <c r="AF163" s="405"/>
      <c r="AG163" s="405"/>
      <c r="AH163" s="405"/>
      <c r="AI163" s="405"/>
      <c r="AJ163" s="405"/>
      <c r="AK163" s="405"/>
      <c r="AL163" s="405"/>
      <c r="AM163" s="405"/>
      <c r="AN163" s="405"/>
      <c r="AO163" s="405"/>
      <c r="AP163" s="405"/>
      <c r="AQ163" s="405"/>
      <c r="AR163" s="405"/>
      <c r="AS163" s="405"/>
      <c r="AT163" s="405"/>
      <c r="AU163" s="405"/>
    </row>
    <row r="164" spans="2:47" ht="18" hidden="1" customHeight="1">
      <c r="B164" s="405"/>
      <c r="C164" s="405"/>
      <c r="D164" s="405"/>
      <c r="E164" s="405"/>
      <c r="F164" s="405"/>
      <c r="G164" s="405"/>
      <c r="H164" s="405"/>
      <c r="I164" s="405"/>
      <c r="J164" s="405"/>
      <c r="K164" s="405"/>
      <c r="L164" s="405"/>
      <c r="M164" s="405"/>
      <c r="N164" s="405"/>
      <c r="O164" s="405"/>
      <c r="P164" s="405"/>
      <c r="Q164" s="405"/>
      <c r="R164" s="405"/>
      <c r="S164" s="405"/>
      <c r="T164" s="405"/>
      <c r="U164" s="405"/>
      <c r="V164" s="405"/>
      <c r="W164" s="405"/>
      <c r="X164" s="405"/>
      <c r="Y164" s="405"/>
      <c r="Z164" s="405"/>
      <c r="AA164" s="405"/>
      <c r="AB164" s="405"/>
      <c r="AC164" s="405"/>
      <c r="AD164" s="405"/>
      <c r="AE164" s="405"/>
      <c r="AF164" s="405"/>
      <c r="AG164" s="405"/>
      <c r="AH164" s="405"/>
      <c r="AI164" s="405"/>
      <c r="AJ164" s="405"/>
      <c r="AK164" s="405"/>
      <c r="AL164" s="405"/>
      <c r="AM164" s="405"/>
      <c r="AN164" s="405"/>
      <c r="AO164" s="405"/>
      <c r="AP164" s="405"/>
      <c r="AQ164" s="405"/>
      <c r="AR164" s="405"/>
      <c r="AS164" s="405"/>
      <c r="AT164" s="405"/>
      <c r="AU164" s="405"/>
    </row>
    <row r="165" spans="2:47" ht="18" hidden="1" customHeight="1">
      <c r="B165" s="405"/>
      <c r="C165" s="405"/>
      <c r="D165" s="405"/>
      <c r="E165" s="405"/>
      <c r="F165" s="405"/>
      <c r="G165" s="405"/>
      <c r="H165" s="405"/>
      <c r="I165" s="405"/>
      <c r="J165" s="405"/>
      <c r="K165" s="405"/>
      <c r="L165" s="405"/>
      <c r="M165" s="405"/>
      <c r="N165" s="405"/>
      <c r="O165" s="405"/>
      <c r="P165" s="405"/>
      <c r="Q165" s="405"/>
      <c r="R165" s="405"/>
      <c r="S165" s="405"/>
      <c r="T165" s="405"/>
      <c r="U165" s="405"/>
      <c r="V165" s="405"/>
      <c r="W165" s="405"/>
      <c r="X165" s="405"/>
      <c r="Y165" s="405"/>
      <c r="Z165" s="405"/>
      <c r="AA165" s="405"/>
      <c r="AB165" s="405"/>
      <c r="AC165" s="405"/>
      <c r="AD165" s="405"/>
      <c r="AE165" s="405"/>
      <c r="AF165" s="405"/>
      <c r="AG165" s="405"/>
      <c r="AH165" s="405"/>
      <c r="AI165" s="405"/>
      <c r="AJ165" s="405"/>
      <c r="AK165" s="405"/>
      <c r="AL165" s="405"/>
      <c r="AM165" s="405"/>
      <c r="AN165" s="405"/>
      <c r="AO165" s="405"/>
      <c r="AP165" s="405"/>
      <c r="AQ165" s="405"/>
      <c r="AR165" s="405"/>
      <c r="AS165" s="405"/>
      <c r="AT165" s="405"/>
      <c r="AU165" s="405"/>
    </row>
    <row r="166" spans="2:47" ht="18" hidden="1" customHeight="1">
      <c r="B166" s="405"/>
      <c r="C166" s="405"/>
      <c r="D166" s="405"/>
      <c r="E166" s="405"/>
      <c r="F166" s="405"/>
      <c r="G166" s="405"/>
      <c r="H166" s="405"/>
      <c r="I166" s="405"/>
      <c r="J166" s="405"/>
      <c r="K166" s="405"/>
      <c r="L166" s="405"/>
      <c r="M166" s="405"/>
      <c r="N166" s="405"/>
      <c r="O166" s="405"/>
      <c r="P166" s="405"/>
      <c r="Q166" s="405"/>
      <c r="R166" s="405"/>
      <c r="S166" s="405"/>
      <c r="T166" s="405"/>
      <c r="U166" s="405"/>
      <c r="V166" s="405"/>
      <c r="W166" s="405"/>
      <c r="X166" s="405"/>
      <c r="Y166" s="405"/>
      <c r="Z166" s="405"/>
      <c r="AA166" s="405"/>
      <c r="AB166" s="405"/>
      <c r="AC166" s="405"/>
      <c r="AD166" s="405"/>
      <c r="AE166" s="405"/>
      <c r="AF166" s="405"/>
      <c r="AG166" s="405"/>
      <c r="AH166" s="405"/>
      <c r="AI166" s="405"/>
      <c r="AJ166" s="405"/>
      <c r="AK166" s="405"/>
      <c r="AL166" s="405"/>
      <c r="AM166" s="405"/>
      <c r="AN166" s="405"/>
      <c r="AO166" s="405"/>
      <c r="AP166" s="405"/>
      <c r="AQ166" s="405"/>
      <c r="AR166" s="405"/>
      <c r="AS166" s="405"/>
      <c r="AT166" s="405"/>
      <c r="AU166" s="405"/>
    </row>
    <row r="167" spans="2:47" ht="18" hidden="1" customHeight="1">
      <c r="B167" s="405"/>
      <c r="C167" s="405"/>
      <c r="D167" s="405"/>
      <c r="E167" s="405"/>
      <c r="F167" s="405"/>
      <c r="G167" s="405"/>
      <c r="H167" s="405"/>
      <c r="I167" s="405"/>
      <c r="J167" s="405"/>
      <c r="K167" s="405"/>
      <c r="L167" s="405"/>
      <c r="M167" s="405"/>
      <c r="N167" s="405"/>
      <c r="O167" s="405"/>
      <c r="P167" s="405"/>
      <c r="Q167" s="405"/>
      <c r="R167" s="405"/>
      <c r="S167" s="405"/>
      <c r="T167" s="405"/>
      <c r="U167" s="405"/>
      <c r="V167" s="405"/>
      <c r="W167" s="405"/>
      <c r="X167" s="405"/>
      <c r="Y167" s="405"/>
      <c r="Z167" s="405"/>
      <c r="AA167" s="405"/>
      <c r="AB167" s="405"/>
      <c r="AC167" s="405"/>
      <c r="AD167" s="405"/>
      <c r="AE167" s="405"/>
      <c r="AF167" s="405"/>
      <c r="AG167" s="405"/>
      <c r="AH167" s="405"/>
      <c r="AI167" s="405"/>
      <c r="AJ167" s="405"/>
      <c r="AK167" s="405"/>
      <c r="AL167" s="405"/>
      <c r="AM167" s="405"/>
      <c r="AN167" s="405"/>
      <c r="AO167" s="405"/>
      <c r="AP167" s="405"/>
      <c r="AQ167" s="405"/>
      <c r="AR167" s="405"/>
      <c r="AS167" s="405"/>
      <c r="AT167" s="405"/>
      <c r="AU167" s="405"/>
    </row>
    <row r="168" spans="2:47" ht="18" hidden="1" customHeight="1">
      <c r="B168" s="405"/>
      <c r="C168" s="405"/>
      <c r="D168" s="405"/>
      <c r="E168" s="405"/>
      <c r="F168" s="405"/>
      <c r="G168" s="405"/>
      <c r="H168" s="405"/>
      <c r="I168" s="405"/>
      <c r="J168" s="405"/>
      <c r="K168" s="405"/>
      <c r="L168" s="405"/>
      <c r="M168" s="405"/>
      <c r="N168" s="405"/>
      <c r="O168" s="405"/>
      <c r="P168" s="405"/>
      <c r="Q168" s="405"/>
      <c r="R168" s="405"/>
      <c r="S168" s="405"/>
      <c r="T168" s="405"/>
      <c r="U168" s="405"/>
      <c r="V168" s="405"/>
      <c r="W168" s="405"/>
      <c r="X168" s="405"/>
      <c r="Y168" s="405"/>
      <c r="Z168" s="405"/>
      <c r="AA168" s="405"/>
      <c r="AB168" s="405"/>
      <c r="AC168" s="405"/>
      <c r="AD168" s="405"/>
      <c r="AE168" s="405"/>
      <c r="AF168" s="405"/>
      <c r="AG168" s="405"/>
      <c r="AH168" s="405"/>
      <c r="AI168" s="405"/>
      <c r="AJ168" s="405"/>
      <c r="AK168" s="405"/>
      <c r="AL168" s="405"/>
      <c r="AM168" s="405"/>
      <c r="AN168" s="405"/>
      <c r="AO168" s="405"/>
      <c r="AP168" s="405"/>
      <c r="AQ168" s="405"/>
      <c r="AR168" s="405"/>
      <c r="AS168" s="405"/>
      <c r="AT168" s="405"/>
      <c r="AU168" s="405"/>
    </row>
    <row r="169" spans="2:47" ht="18" hidden="1" customHeight="1">
      <c r="B169" s="405"/>
      <c r="C169" s="405"/>
      <c r="D169" s="405"/>
      <c r="E169" s="405"/>
      <c r="F169" s="405"/>
      <c r="G169" s="405"/>
      <c r="H169" s="405"/>
      <c r="I169" s="405"/>
      <c r="J169" s="405"/>
      <c r="K169" s="405"/>
      <c r="L169" s="405"/>
      <c r="M169" s="405"/>
      <c r="N169" s="405"/>
      <c r="O169" s="405"/>
      <c r="P169" s="405"/>
      <c r="Q169" s="405"/>
      <c r="R169" s="405"/>
      <c r="S169" s="405"/>
      <c r="T169" s="405"/>
      <c r="U169" s="405"/>
      <c r="V169" s="405"/>
      <c r="W169" s="405"/>
      <c r="X169" s="405"/>
      <c r="Y169" s="405"/>
      <c r="Z169" s="405"/>
      <c r="AA169" s="405"/>
      <c r="AB169" s="405"/>
      <c r="AC169" s="405"/>
      <c r="AD169" s="405"/>
      <c r="AE169" s="405"/>
      <c r="AF169" s="405"/>
      <c r="AG169" s="405"/>
      <c r="AH169" s="405"/>
      <c r="AI169" s="405"/>
      <c r="AJ169" s="405"/>
      <c r="AK169" s="405"/>
      <c r="AL169" s="405"/>
      <c r="AM169" s="405"/>
      <c r="AN169" s="405"/>
      <c r="AO169" s="405"/>
      <c r="AP169" s="405"/>
      <c r="AQ169" s="405"/>
      <c r="AR169" s="405"/>
      <c r="AS169" s="405"/>
      <c r="AT169" s="405"/>
      <c r="AU169" s="405"/>
    </row>
    <row r="170" spans="2:47" ht="18" hidden="1" customHeight="1">
      <c r="B170" s="405"/>
      <c r="C170" s="405"/>
      <c r="D170" s="405"/>
      <c r="E170" s="405"/>
      <c r="F170" s="405"/>
      <c r="G170" s="405"/>
      <c r="H170" s="405"/>
      <c r="I170" s="405"/>
      <c r="J170" s="405"/>
      <c r="K170" s="405"/>
      <c r="L170" s="405"/>
      <c r="M170" s="405"/>
      <c r="N170" s="405"/>
      <c r="O170" s="405"/>
      <c r="P170" s="405"/>
      <c r="Q170" s="405"/>
      <c r="R170" s="405"/>
      <c r="S170" s="405"/>
      <c r="T170" s="405"/>
      <c r="U170" s="405"/>
      <c r="V170" s="405"/>
      <c r="W170" s="405"/>
      <c r="X170" s="405"/>
      <c r="Y170" s="405"/>
      <c r="Z170" s="405"/>
      <c r="AA170" s="405"/>
      <c r="AB170" s="405"/>
      <c r="AC170" s="405"/>
      <c r="AD170" s="405"/>
      <c r="AE170" s="405"/>
      <c r="AF170" s="405"/>
      <c r="AG170" s="405"/>
      <c r="AH170" s="405"/>
      <c r="AI170" s="405"/>
      <c r="AJ170" s="405"/>
      <c r="AK170" s="405"/>
      <c r="AL170" s="405"/>
      <c r="AM170" s="405"/>
      <c r="AN170" s="405"/>
      <c r="AO170" s="405"/>
      <c r="AP170" s="405"/>
      <c r="AQ170" s="405"/>
      <c r="AR170" s="405"/>
      <c r="AS170" s="405"/>
      <c r="AT170" s="405"/>
      <c r="AU170" s="405"/>
    </row>
    <row r="171" spans="2:47" ht="18" hidden="1" customHeight="1">
      <c r="B171" s="405"/>
      <c r="C171" s="405"/>
      <c r="D171" s="405"/>
      <c r="E171" s="405"/>
      <c r="F171" s="405"/>
      <c r="G171" s="405"/>
      <c r="H171" s="405"/>
      <c r="I171" s="405"/>
      <c r="J171" s="405"/>
      <c r="K171" s="405"/>
      <c r="L171" s="405"/>
      <c r="M171" s="405"/>
      <c r="N171" s="405"/>
      <c r="O171" s="405"/>
      <c r="P171" s="405"/>
      <c r="Q171" s="405"/>
      <c r="R171" s="405"/>
      <c r="S171" s="405"/>
      <c r="T171" s="405"/>
      <c r="U171" s="405"/>
      <c r="V171" s="405"/>
      <c r="W171" s="405"/>
      <c r="X171" s="405"/>
      <c r="Y171" s="405"/>
      <c r="Z171" s="405"/>
      <c r="AA171" s="405"/>
      <c r="AB171" s="405"/>
      <c r="AC171" s="405"/>
      <c r="AD171" s="405"/>
      <c r="AE171" s="405"/>
      <c r="AF171" s="405"/>
      <c r="AG171" s="405"/>
      <c r="AH171" s="405"/>
      <c r="AI171" s="405"/>
      <c r="AJ171" s="405"/>
      <c r="AK171" s="405"/>
      <c r="AL171" s="405"/>
      <c r="AM171" s="405"/>
      <c r="AN171" s="405"/>
      <c r="AO171" s="405"/>
      <c r="AP171" s="405"/>
      <c r="AQ171" s="405"/>
      <c r="AR171" s="405"/>
      <c r="AS171" s="405"/>
      <c r="AT171" s="405"/>
      <c r="AU171" s="405"/>
    </row>
    <row r="172" spans="2:47" ht="18" hidden="1" customHeight="1"/>
    <row r="173" spans="2:47" ht="18" hidden="1" customHeight="1"/>
    <row r="174" spans="2:47" ht="18" hidden="1" customHeight="1"/>
    <row r="175" spans="2:47" ht="18" hidden="1" customHeight="1"/>
    <row r="176" spans="2:47" ht="18" hidden="1" customHeight="1"/>
    <row r="177" ht="18" hidden="1" customHeight="1"/>
    <row r="178" ht="18" hidden="1" customHeight="1"/>
    <row r="179" ht="18" hidden="1" customHeight="1"/>
    <row r="180" ht="18" hidden="1" customHeight="1"/>
    <row r="181" ht="18" hidden="1" customHeight="1"/>
    <row r="182" ht="18" hidden="1" customHeight="1"/>
    <row r="183" ht="18" hidden="1" customHeight="1"/>
    <row r="184" ht="18" hidden="1" customHeight="1"/>
    <row r="185" ht="18" hidden="1" customHeight="1"/>
    <row r="186" ht="18" hidden="1" customHeight="1"/>
    <row r="187" ht="18" hidden="1" customHeight="1"/>
    <row r="188" ht="18" hidden="1" customHeight="1"/>
    <row r="189" ht="18" hidden="1" customHeight="1"/>
    <row r="190" ht="18" hidden="1" customHeight="1"/>
    <row r="191" ht="18" hidden="1" customHeight="1"/>
    <row r="192" ht="18" hidden="1" customHeight="1"/>
    <row r="193" ht="18" hidden="1" customHeight="1"/>
    <row r="194" ht="18" hidden="1" customHeight="1"/>
    <row r="195" ht="18" hidden="1" customHeight="1"/>
    <row r="196" ht="18" hidden="1" customHeight="1"/>
    <row r="197" ht="18" hidden="1" customHeight="1"/>
    <row r="198" ht="18" hidden="1" customHeight="1"/>
    <row r="199" ht="18" hidden="1" customHeight="1"/>
    <row r="200" ht="18" hidden="1" customHeight="1"/>
    <row r="201" ht="18" hidden="1" customHeight="1"/>
    <row r="202" ht="18" hidden="1" customHeight="1"/>
    <row r="203" ht="18" hidden="1" customHeight="1"/>
    <row r="204" ht="18" hidden="1" customHeight="1"/>
    <row r="205" ht="18" hidden="1" customHeight="1"/>
    <row r="206" ht="18" hidden="1" customHeight="1"/>
    <row r="207" ht="18" hidden="1" customHeight="1"/>
    <row r="208" ht="18" hidden="1" customHeight="1"/>
    <row r="209" ht="18" hidden="1" customHeight="1"/>
    <row r="210" ht="18" hidden="1" customHeight="1"/>
    <row r="211" ht="18" hidden="1" customHeight="1"/>
    <row r="212" ht="18" hidden="1" customHeight="1"/>
    <row r="213" ht="18" hidden="1" customHeight="1"/>
    <row r="214" ht="18" hidden="1" customHeight="1"/>
    <row r="215" ht="18" hidden="1" customHeight="1"/>
    <row r="216" ht="18" hidden="1" customHeight="1"/>
    <row r="217" ht="18" hidden="1" customHeight="1"/>
    <row r="218" ht="18" hidden="1" customHeight="1"/>
    <row r="219" ht="18" hidden="1" customHeight="1"/>
    <row r="220" ht="18" hidden="1" customHeight="1"/>
    <row r="221" ht="18" hidden="1" customHeight="1"/>
    <row r="222" ht="18" hidden="1" customHeight="1"/>
    <row r="223" ht="18" hidden="1" customHeight="1"/>
    <row r="224" ht="18" hidden="1" customHeight="1"/>
    <row r="225" ht="18" hidden="1" customHeight="1"/>
    <row r="226" ht="18" hidden="1" customHeight="1"/>
    <row r="227" ht="18" hidden="1" customHeight="1"/>
    <row r="228" ht="18" hidden="1" customHeight="1"/>
    <row r="229" ht="18" hidden="1" customHeight="1"/>
    <row r="230" ht="18" hidden="1" customHeight="1"/>
    <row r="231" ht="18" hidden="1" customHeight="1"/>
    <row r="232" ht="18" hidden="1" customHeight="1"/>
    <row r="233" ht="18" hidden="1" customHeight="1"/>
    <row r="234" ht="18" hidden="1" customHeight="1"/>
    <row r="235" ht="18" hidden="1" customHeight="1"/>
    <row r="236" ht="18" hidden="1" customHeight="1"/>
    <row r="237" ht="18" hidden="1" customHeight="1"/>
    <row r="238" ht="18" hidden="1" customHeight="1"/>
    <row r="239" ht="18" hidden="1" customHeight="1"/>
    <row r="240" ht="18" hidden="1" customHeight="1"/>
    <row r="241" ht="18" hidden="1" customHeight="1"/>
    <row r="242" ht="18" hidden="1" customHeight="1"/>
    <row r="243" ht="18" hidden="1" customHeight="1"/>
    <row r="244" ht="18" hidden="1" customHeight="1"/>
    <row r="245" ht="18" hidden="1" customHeight="1"/>
    <row r="246" ht="18" hidden="1" customHeight="1"/>
    <row r="247" ht="18" hidden="1" customHeight="1"/>
    <row r="248" ht="18" hidden="1" customHeight="1"/>
    <row r="249" ht="18" hidden="1" customHeight="1"/>
    <row r="250" ht="18" hidden="1" customHeight="1"/>
    <row r="251" ht="18" hidden="1" customHeight="1"/>
    <row r="252" ht="18" hidden="1" customHeight="1"/>
    <row r="253" ht="18" hidden="1" customHeight="1"/>
    <row r="254" ht="18" hidden="1" customHeight="1"/>
    <row r="255" ht="18" hidden="1" customHeight="1"/>
    <row r="256" ht="18" hidden="1" customHeight="1"/>
    <row r="257" ht="18" hidden="1" customHeight="1"/>
    <row r="258" ht="18" hidden="1" customHeight="1"/>
    <row r="259" ht="18" hidden="1" customHeight="1"/>
    <row r="260" ht="18" hidden="1" customHeight="1"/>
    <row r="261" ht="18" hidden="1" customHeight="1"/>
    <row r="262" ht="18" hidden="1" customHeight="1"/>
    <row r="263" ht="18" hidden="1" customHeight="1"/>
    <row r="264" ht="18" hidden="1" customHeight="1"/>
    <row r="265" ht="18" hidden="1" customHeight="1"/>
    <row r="266" ht="18" hidden="1" customHeight="1"/>
    <row r="267" ht="18" hidden="1" customHeight="1"/>
    <row r="268" ht="18" hidden="1" customHeight="1"/>
    <row r="269" ht="18" hidden="1" customHeight="1"/>
    <row r="270" ht="18" hidden="1" customHeight="1"/>
    <row r="271" ht="18" hidden="1" customHeight="1"/>
    <row r="272" ht="18" hidden="1" customHeight="1"/>
    <row r="273" ht="18" hidden="1" customHeight="1"/>
    <row r="274" ht="18" hidden="1" customHeight="1"/>
    <row r="275" ht="18" hidden="1" customHeight="1"/>
    <row r="276" ht="18" hidden="1" customHeight="1"/>
    <row r="277" ht="18" hidden="1" customHeight="1"/>
    <row r="278" ht="18" hidden="1" customHeight="1"/>
    <row r="279" ht="18" hidden="1" customHeight="1"/>
    <row r="280" ht="18" hidden="1" customHeight="1"/>
    <row r="281" ht="18" hidden="1" customHeight="1"/>
    <row r="282" ht="18" hidden="1" customHeight="1"/>
    <row r="283" ht="18" hidden="1" customHeight="1"/>
    <row r="284" ht="18" hidden="1" customHeight="1"/>
    <row r="285" ht="18" hidden="1" customHeight="1"/>
    <row r="286" ht="18" hidden="1" customHeight="1"/>
    <row r="287" ht="18" hidden="1" customHeight="1"/>
    <row r="288" ht="18" hidden="1" customHeight="1"/>
    <row r="289" ht="18" hidden="1" customHeight="1"/>
    <row r="290" ht="18" hidden="1" customHeight="1"/>
    <row r="291" ht="18" hidden="1" customHeight="1"/>
    <row r="292" ht="18" hidden="1" customHeight="1"/>
    <row r="293" ht="18" hidden="1" customHeight="1"/>
    <row r="294" ht="18" hidden="1" customHeight="1"/>
    <row r="295" ht="18" hidden="1" customHeight="1"/>
    <row r="296" ht="18" hidden="1" customHeight="1"/>
    <row r="297" ht="18" hidden="1" customHeight="1"/>
    <row r="298" ht="18" hidden="1" customHeight="1"/>
    <row r="299" ht="18" hidden="1" customHeight="1"/>
    <row r="300" ht="18" hidden="1" customHeight="1"/>
    <row r="301" ht="18" hidden="1" customHeight="1"/>
    <row r="302" ht="18" hidden="1" customHeight="1"/>
    <row r="303" ht="18" hidden="1" customHeight="1"/>
    <row r="304" ht="18" hidden="1" customHeight="1"/>
    <row r="305" ht="18" hidden="1" customHeight="1"/>
    <row r="306" ht="18" hidden="1" customHeight="1"/>
    <row r="307" ht="18" hidden="1" customHeight="1"/>
    <row r="308" ht="18" hidden="1" customHeight="1"/>
    <row r="309" ht="18" hidden="1" customHeight="1"/>
    <row r="310" ht="18" hidden="1" customHeight="1"/>
    <row r="311" ht="18" hidden="1" customHeight="1"/>
    <row r="312" ht="18" hidden="1" customHeight="1"/>
    <row r="313" ht="18" hidden="1" customHeight="1"/>
    <row r="314" ht="18" hidden="1" customHeight="1"/>
    <row r="315" ht="18" hidden="1" customHeight="1"/>
    <row r="316" ht="18" hidden="1" customHeight="1"/>
    <row r="317" ht="18" hidden="1" customHeight="1"/>
    <row r="318" ht="18" hidden="1" customHeight="1"/>
    <row r="319" ht="18" hidden="1" customHeight="1"/>
    <row r="320" ht="18" hidden="1" customHeight="1"/>
    <row r="321" ht="18" hidden="1" customHeight="1"/>
    <row r="322" ht="18" hidden="1" customHeight="1"/>
    <row r="323" ht="18" hidden="1" customHeight="1"/>
    <row r="324" ht="18" hidden="1" customHeight="1"/>
    <row r="325" ht="18" hidden="1" customHeight="1"/>
    <row r="326" ht="18" hidden="1" customHeight="1"/>
    <row r="327" ht="18" hidden="1" customHeight="1"/>
    <row r="328" ht="18" hidden="1" customHeight="1"/>
    <row r="329" ht="18" hidden="1" customHeight="1"/>
    <row r="330" ht="18" hidden="1" customHeight="1"/>
    <row r="331" ht="18" hidden="1" customHeight="1"/>
    <row r="332" ht="18" hidden="1" customHeight="1"/>
    <row r="333" ht="18" hidden="1" customHeight="1"/>
    <row r="334" ht="18" hidden="1" customHeight="1"/>
    <row r="335" ht="18" hidden="1" customHeight="1"/>
    <row r="336" ht="18" hidden="1" customHeight="1"/>
    <row r="337" ht="18" hidden="1" customHeight="1"/>
    <row r="338" ht="18" hidden="1" customHeight="1"/>
    <row r="339" ht="18" hidden="1" customHeight="1"/>
    <row r="340" ht="18" hidden="1" customHeight="1"/>
    <row r="341" ht="18" hidden="1" customHeight="1"/>
    <row r="342" ht="18" hidden="1" customHeight="1"/>
    <row r="343" ht="18" hidden="1" customHeight="1"/>
    <row r="344" ht="18" hidden="1" customHeight="1"/>
    <row r="345" ht="18" hidden="1" customHeight="1"/>
    <row r="346" ht="18" hidden="1" customHeight="1"/>
    <row r="347" ht="18" hidden="1" customHeight="1"/>
    <row r="348" ht="18" hidden="1" customHeight="1"/>
    <row r="349" ht="18" hidden="1" customHeight="1"/>
    <row r="350" ht="18" hidden="1" customHeight="1"/>
    <row r="351" ht="18" hidden="1" customHeight="1"/>
    <row r="352" ht="18" hidden="1" customHeight="1"/>
    <row r="353" ht="18" hidden="1" customHeight="1"/>
    <row r="354" ht="18" hidden="1" customHeight="1"/>
    <row r="355" ht="18" hidden="1" customHeight="1"/>
    <row r="356" ht="18" hidden="1" customHeight="1"/>
    <row r="357" ht="18" hidden="1" customHeight="1"/>
    <row r="358" ht="18" hidden="1" customHeight="1"/>
    <row r="359" ht="18" hidden="1" customHeight="1"/>
    <row r="360" ht="18" hidden="1" customHeight="1"/>
    <row r="361" ht="18" hidden="1" customHeight="1"/>
    <row r="362" ht="18" hidden="1" customHeight="1"/>
    <row r="363" ht="18" hidden="1" customHeight="1"/>
    <row r="364" ht="18" hidden="1" customHeight="1"/>
    <row r="365" ht="18" hidden="1" customHeight="1"/>
    <row r="366" ht="18" hidden="1" customHeight="1"/>
    <row r="367" ht="18" hidden="1" customHeight="1"/>
    <row r="368" ht="18" hidden="1" customHeight="1"/>
    <row r="369" ht="18" hidden="1" customHeight="1"/>
    <row r="370" ht="18" hidden="1" customHeight="1"/>
    <row r="371" ht="18" hidden="1" customHeight="1"/>
    <row r="372" ht="18" hidden="1" customHeight="1"/>
    <row r="373" ht="18" hidden="1" customHeight="1"/>
    <row r="374" ht="18" hidden="1" customHeight="1"/>
    <row r="375" ht="18" hidden="1" customHeight="1"/>
    <row r="376" ht="18" hidden="1" customHeight="1"/>
    <row r="377" ht="18" hidden="1" customHeight="1"/>
    <row r="378" ht="18" hidden="1" customHeight="1"/>
    <row r="379" ht="18" hidden="1" customHeight="1"/>
    <row r="380" ht="18" hidden="1" customHeight="1"/>
    <row r="381" ht="18" hidden="1" customHeight="1"/>
    <row r="382" ht="18" hidden="1" customHeight="1"/>
    <row r="383" ht="18" hidden="1" customHeight="1"/>
    <row r="384" ht="18" hidden="1" customHeight="1"/>
    <row r="385" ht="18" hidden="1" customHeight="1"/>
    <row r="386" ht="18" hidden="1" customHeight="1"/>
    <row r="387" ht="18" hidden="1" customHeight="1"/>
    <row r="388" ht="18" hidden="1" customHeight="1"/>
    <row r="389" ht="18" hidden="1" customHeight="1"/>
    <row r="390" ht="18" hidden="1" customHeight="1"/>
    <row r="391" ht="18" hidden="1" customHeight="1"/>
    <row r="392" ht="18" hidden="1" customHeight="1"/>
    <row r="393" ht="18" hidden="1" customHeight="1"/>
    <row r="394" ht="18" hidden="1" customHeight="1"/>
    <row r="395" ht="18" hidden="1" customHeight="1"/>
    <row r="396" ht="18" hidden="1" customHeight="1"/>
    <row r="397" ht="18" hidden="1" customHeight="1"/>
    <row r="398" ht="18" hidden="1" customHeight="1"/>
    <row r="399" ht="18" hidden="1" customHeight="1"/>
    <row r="400" ht="18" hidden="1" customHeight="1"/>
    <row r="401" ht="18" hidden="1" customHeight="1"/>
    <row r="402" ht="18" hidden="1" customHeight="1"/>
    <row r="403" ht="18" hidden="1" customHeight="1"/>
    <row r="404" ht="18" hidden="1" customHeight="1"/>
    <row r="405" ht="18" hidden="1" customHeight="1"/>
    <row r="406" ht="18" hidden="1" customHeight="1"/>
    <row r="407" ht="18" hidden="1" customHeight="1"/>
    <row r="408" ht="18" hidden="1" customHeight="1"/>
    <row r="409" ht="18" hidden="1" customHeight="1"/>
    <row r="410" ht="18" hidden="1" customHeight="1"/>
    <row r="411" ht="18" hidden="1" customHeight="1"/>
    <row r="412" ht="18" hidden="1" customHeight="1"/>
    <row r="413" ht="18" hidden="1" customHeight="1"/>
    <row r="414" ht="18" hidden="1" customHeight="1"/>
    <row r="415" ht="18" hidden="1" customHeight="1"/>
    <row r="416" ht="18" hidden="1" customHeight="1"/>
    <row r="417" ht="18" hidden="1" customHeight="1"/>
    <row r="418" ht="18" hidden="1" customHeight="1"/>
    <row r="419" ht="18" hidden="1" customHeight="1"/>
    <row r="420" ht="18" hidden="1" customHeight="1"/>
    <row r="421" ht="18" hidden="1" customHeight="1"/>
    <row r="422" ht="18" hidden="1" customHeight="1"/>
    <row r="423" ht="18" hidden="1" customHeight="1"/>
    <row r="424" ht="18" hidden="1" customHeight="1"/>
    <row r="425" ht="18" hidden="1" customHeight="1"/>
    <row r="426" ht="18" hidden="1" customHeight="1"/>
    <row r="427" ht="18" hidden="1" customHeight="1"/>
    <row r="428" ht="18" hidden="1" customHeight="1"/>
    <row r="429" ht="18" hidden="1" customHeight="1"/>
    <row r="430" ht="18" hidden="1" customHeight="1"/>
    <row r="431" ht="18" hidden="1" customHeight="1"/>
    <row r="432" ht="18" hidden="1" customHeight="1"/>
    <row r="433" ht="18" hidden="1" customHeight="1"/>
    <row r="434" ht="18" hidden="1" customHeight="1"/>
    <row r="435" ht="18" hidden="1" customHeight="1"/>
    <row r="436" ht="18" hidden="1" customHeight="1"/>
    <row r="437" ht="18" hidden="1" customHeight="1"/>
    <row r="438" ht="18" hidden="1" customHeight="1"/>
    <row r="439" ht="18" hidden="1" customHeight="1"/>
    <row r="440" ht="18" hidden="1" customHeight="1"/>
    <row r="441" ht="18" hidden="1" customHeight="1"/>
    <row r="442" ht="18" hidden="1" customHeight="1"/>
    <row r="443" ht="18" hidden="1" customHeight="1"/>
    <row r="444" ht="18" hidden="1" customHeight="1"/>
    <row r="445" ht="18" hidden="1" customHeight="1"/>
    <row r="446" ht="18" hidden="1" customHeight="1"/>
    <row r="447" ht="18" hidden="1" customHeight="1"/>
    <row r="448" ht="18" hidden="1" customHeight="1"/>
    <row r="449" ht="18" hidden="1" customHeight="1"/>
    <row r="450" ht="18" hidden="1" customHeight="1"/>
    <row r="451" ht="18" hidden="1" customHeight="1"/>
    <row r="452" ht="18" hidden="1" customHeight="1"/>
    <row r="453" ht="18" hidden="1" customHeight="1"/>
    <row r="454" ht="18" hidden="1" customHeight="1"/>
    <row r="455" ht="18" hidden="1" customHeight="1"/>
    <row r="456" ht="18" hidden="1" customHeight="1"/>
    <row r="457" ht="18" hidden="1" customHeight="1"/>
    <row r="458" ht="18" hidden="1" customHeight="1"/>
    <row r="459" ht="18" hidden="1" customHeight="1"/>
    <row r="460" ht="18" hidden="1" customHeight="1"/>
    <row r="461" ht="18" hidden="1" customHeight="1"/>
    <row r="462" ht="18" hidden="1" customHeight="1"/>
    <row r="463" ht="18" hidden="1" customHeight="1"/>
    <row r="464" ht="18" hidden="1" customHeight="1"/>
    <row r="465" ht="18" hidden="1" customHeight="1"/>
    <row r="466" ht="18" hidden="1" customHeight="1"/>
    <row r="467" ht="18" hidden="1" customHeight="1"/>
    <row r="468" ht="18" hidden="1" customHeight="1"/>
    <row r="469" ht="18" hidden="1" customHeight="1"/>
    <row r="470" ht="18" hidden="1" customHeight="1"/>
    <row r="471" ht="18" hidden="1" customHeight="1"/>
    <row r="472" ht="18" hidden="1" customHeight="1"/>
    <row r="473" ht="18" hidden="1" customHeight="1"/>
    <row r="474" ht="18" hidden="1" customHeight="1"/>
    <row r="475" ht="18" hidden="1" customHeight="1"/>
    <row r="476" ht="18" hidden="1" customHeight="1"/>
    <row r="477" ht="18" hidden="1" customHeight="1"/>
    <row r="478" ht="18" hidden="1" customHeight="1"/>
    <row r="479" ht="18" hidden="1" customHeight="1"/>
  </sheetData>
  <mergeCells count="24">
    <mergeCell ref="E10:F10"/>
    <mergeCell ref="G16:I16"/>
    <mergeCell ref="K16:M16"/>
    <mergeCell ref="J10:L10"/>
    <mergeCell ref="F12:G12"/>
    <mergeCell ref="I12:K12"/>
    <mergeCell ref="D14:S14"/>
    <mergeCell ref="D3:S4"/>
    <mergeCell ref="E8:G8"/>
    <mergeCell ref="J8:K8"/>
    <mergeCell ref="M8:N8"/>
    <mergeCell ref="O8:S8"/>
    <mergeCell ref="D6:S6"/>
    <mergeCell ref="V14:X16"/>
    <mergeCell ref="D23:E23"/>
    <mergeCell ref="D30:L30"/>
    <mergeCell ref="D31:L31"/>
    <mergeCell ref="E36:M37"/>
    <mergeCell ref="E35:M35"/>
    <mergeCell ref="P28:R28"/>
    <mergeCell ref="P29:R29"/>
    <mergeCell ref="D26:J26"/>
    <mergeCell ref="D28:L28"/>
    <mergeCell ref="D29:L29"/>
  </mergeCells>
  <dataValidations disablePrompts="1" count="3">
    <dataValidation allowBlank="1" showErrorMessage="1" promptTitle="Provincia" prompt="Seleccione la provincia donde se ubica el proyecto" sqref="E10:E12" xr:uid="{00000000-0002-0000-0400-000000000000}"/>
    <dataValidation allowBlank="1" showErrorMessage="1" promptTitle="Municipio" prompt="Seleccione el municipio donde se ubica el proyecto" sqref="J10:J11" xr:uid="{00000000-0002-0000-0400-000001000000}"/>
    <dataValidation allowBlank="1" showErrorMessage="1" promptTitle="Nombre del proyecto" prompt="Incluya el nombre del proyecto" sqref="O8" xr:uid="{00000000-0002-0000-0400-000002000000}"/>
  </dataValidations>
  <hyperlinks>
    <hyperlink ref="A3" location="'1. Contenido e instrucciones'!A1" display="1. Contenidos e instrucciones" xr:uid="{AE1449E8-C05B-49EE-AD64-E567D16E3C71}"/>
    <hyperlink ref="A4" location="'2. Datos generales proyecto'!A1" display="2. Datos generales del proyecto" xr:uid="{BE1A7CD4-2995-48EE-A763-61FE97196C91}"/>
    <hyperlink ref="A5" location="'3. Biomasa forestal futura'!A1" display="3. Biomasa forestal futura" xr:uid="{00531471-2C07-4992-826E-96ED883214C7}"/>
    <hyperlink ref="A6" location="'4. Absorciones-Suelo'!A1" display="4. Cálculo de absorciones. Suelo" xr:uid="{8512D017-5E86-488A-BFCC-64FD634CE92C}"/>
    <hyperlink ref="A7" location="'5. Resultados CO2'!A1" display="5. Resultados CO2" xr:uid="{72FA2E9C-AF83-4D93-9914-295578DF7CCD}"/>
    <hyperlink ref="A8" location="'6.Registro-MITECO-Ihobe'!A1" display="6. Resumen y registro" xr:uid="{0267A0D1-23DF-45D1-9E06-230D296EA79F}"/>
    <hyperlink ref="A9" location="'7. Anexo-Factores de absorción'!A1" display="7. Anexo. Factores de absorción" xr:uid="{EC1A362B-2A90-463B-AA33-AB262EA9F95B}"/>
    <hyperlink ref="A10" location="'8.Cartografía de apoyo'!A1" display="8. Cartografía de apoyo" xr:uid="{6620DF14-A24D-43DC-A457-5BB7F8ADD3F5}"/>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PantallaNormal">
                <anchor moveWithCells="1" sizeWithCells="1">
                  <from>
                    <xdr:col>21</xdr:col>
                    <xdr:colOff>428625</xdr:colOff>
                    <xdr:row>11</xdr:row>
                    <xdr:rowOff>9525</xdr:rowOff>
                  </from>
                  <to>
                    <xdr:col>23</xdr:col>
                    <xdr:colOff>285750</xdr:colOff>
                    <xdr:row>13</xdr:row>
                    <xdr:rowOff>19050</xdr:rowOff>
                  </to>
                </anchor>
              </controlPr>
            </control>
          </mc:Choice>
        </mc:AlternateContent>
        <mc:AlternateContent xmlns:mc="http://schemas.openxmlformats.org/markup-compatibility/2006">
          <mc:Choice Requires="x14">
            <control shapeId="5123" r:id="rId5" name="Button 3">
              <controlPr defaultSize="0" print="0" autoFill="0" autoPict="0" macro="[0]!PantallaCompleta.PantallaCompleta">
                <anchor moveWithCells="1" sizeWithCells="1">
                  <from>
                    <xdr:col>21</xdr:col>
                    <xdr:colOff>428625</xdr:colOff>
                    <xdr:row>8</xdr:row>
                    <xdr:rowOff>295275</xdr:rowOff>
                  </from>
                  <to>
                    <xdr:col>23</xdr:col>
                    <xdr:colOff>285750</xdr:colOff>
                    <xdr:row>10</xdr:row>
                    <xdr:rowOff>57150</xdr:rowOff>
                  </to>
                </anchor>
              </controlPr>
            </control>
          </mc:Choice>
        </mc:AlternateContent>
        <mc:AlternateContent xmlns:mc="http://schemas.openxmlformats.org/markup-compatibility/2006">
          <mc:Choice Requires="x14">
            <control shapeId="5124" r:id="rId6" name="Button 4">
              <controlPr defaultSize="0" print="0" autoFill="0" autoPict="0" macro="[0]!Hide_Columns_Toggle">
                <anchor moveWithCells="1" sizeWithCells="1">
                  <from>
                    <xdr:col>21</xdr:col>
                    <xdr:colOff>276225</xdr:colOff>
                    <xdr:row>6</xdr:row>
                    <xdr:rowOff>114300</xdr:rowOff>
                  </from>
                  <to>
                    <xdr:col>23</xdr:col>
                    <xdr:colOff>390525</xdr:colOff>
                    <xdr:row>8</xdr:row>
                    <xdr:rowOff>123825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6"/>
  <dimension ref="A1:AD514"/>
  <sheetViews>
    <sheetView topLeftCell="P37" zoomScale="60" zoomScaleNormal="60" workbookViewId="0">
      <selection activeCell="V84" sqref="V84:V85"/>
    </sheetView>
  </sheetViews>
  <sheetFormatPr baseColWidth="10" defaultColWidth="0" defaultRowHeight="15" zeroHeight="1"/>
  <cols>
    <col min="1" max="1" width="15.85546875" style="325" customWidth="1"/>
    <col min="2" max="2" width="41.42578125" style="325" customWidth="1"/>
    <col min="3" max="3" width="29.140625" style="325" customWidth="1"/>
    <col min="4" max="4" width="17.85546875" style="325" customWidth="1"/>
    <col min="5" max="5" width="21" style="325" customWidth="1"/>
    <col min="6" max="6" width="21.85546875" style="325" customWidth="1"/>
    <col min="7" max="7" width="34.28515625" style="325" bestFit="1" customWidth="1"/>
    <col min="8" max="8" width="22.85546875" style="325" customWidth="1"/>
    <col min="9" max="10" width="31.28515625" style="325" bestFit="1" customWidth="1"/>
    <col min="11" max="11" width="23.85546875" style="325" bestFit="1" customWidth="1"/>
    <col min="12" max="12" width="40.5703125" style="325" customWidth="1"/>
    <col min="13" max="13" width="77.42578125" style="325" customWidth="1"/>
    <col min="14" max="14" width="46.42578125" style="325" bestFit="1" customWidth="1"/>
    <col min="15" max="15" width="20.5703125" style="325" customWidth="1"/>
    <col min="16" max="16" width="26.7109375" style="325" customWidth="1"/>
    <col min="17" max="17" width="18.85546875" style="325" bestFit="1" customWidth="1"/>
    <col min="18" max="18" width="32.28515625" style="325" customWidth="1"/>
    <col min="19" max="19" width="22.5703125" style="325" customWidth="1"/>
    <col min="20" max="20" width="21.140625" style="325" customWidth="1"/>
    <col min="21" max="21" width="15.42578125" style="325" customWidth="1"/>
    <col min="22" max="22" width="29.85546875" style="325" bestFit="1" customWidth="1"/>
    <col min="23" max="23" width="49.42578125" style="325" customWidth="1"/>
    <col min="24" max="24" width="28.7109375" style="325" customWidth="1"/>
    <col min="25" max="25" width="15.140625" style="325" customWidth="1"/>
    <col min="26" max="26" width="32.85546875" style="325" customWidth="1"/>
    <col min="27" max="27" width="52.42578125" style="325" customWidth="1"/>
    <col min="28" max="28" width="33.85546875" style="325" customWidth="1"/>
    <col min="29" max="29" width="52.85546875" style="325" customWidth="1"/>
    <col min="30" max="30" width="9.140625" style="325" customWidth="1"/>
    <col min="31" max="16384" width="9.140625" style="325" hidden="1"/>
  </cols>
  <sheetData>
    <row r="1" spans="1:30" ht="15" customHeight="1" thickBot="1">
      <c r="A1" s="17"/>
      <c r="B1" s="17"/>
      <c r="C1" s="17"/>
      <c r="D1" s="17"/>
      <c r="E1" s="17"/>
      <c r="F1" s="17"/>
      <c r="G1" s="17"/>
      <c r="H1" s="17"/>
      <c r="I1" s="17"/>
      <c r="J1" s="17"/>
      <c r="K1" s="17"/>
      <c r="L1" s="17"/>
      <c r="M1" s="97"/>
      <c r="N1" s="97"/>
      <c r="O1" s="97"/>
      <c r="P1" s="97"/>
      <c r="Q1" s="97"/>
      <c r="R1" s="97"/>
      <c r="S1" s="17"/>
      <c r="T1" s="17"/>
      <c r="U1" s="17"/>
      <c r="V1" s="17"/>
      <c r="W1" s="17"/>
      <c r="X1" s="17"/>
      <c r="Y1" s="17"/>
      <c r="Z1" s="17"/>
      <c r="AA1" s="17"/>
      <c r="AB1" s="17"/>
      <c r="AC1" s="17"/>
      <c r="AD1" s="17"/>
    </row>
    <row r="2" spans="1:30" ht="15.75" thickBot="1">
      <c r="A2" s="17"/>
      <c r="B2" s="33"/>
      <c r="C2" s="33"/>
      <c r="D2" s="275" t="s">
        <v>686</v>
      </c>
      <c r="E2" s="24"/>
      <c r="F2" s="24"/>
      <c r="G2" s="24"/>
      <c r="H2" s="24"/>
      <c r="I2" s="24"/>
      <c r="J2" s="24"/>
      <c r="K2" s="24"/>
      <c r="L2" s="24"/>
      <c r="M2" s="17"/>
      <c r="N2" s="17"/>
      <c r="O2" s="17"/>
      <c r="P2" s="17"/>
      <c r="Q2" s="17"/>
      <c r="R2" s="17"/>
      <c r="S2" s="17"/>
      <c r="T2" s="17"/>
      <c r="U2" s="17"/>
      <c r="V2" s="17"/>
      <c r="W2" s="17"/>
      <c r="X2" s="17"/>
      <c r="Y2" s="17"/>
      <c r="Z2" s="17"/>
      <c r="AA2" s="17"/>
      <c r="AB2" s="17"/>
      <c r="AC2" s="17"/>
      <c r="AD2" s="17"/>
    </row>
    <row r="3" spans="1:30" ht="15.75" thickBot="1">
      <c r="A3" s="17"/>
      <c r="B3" s="170" t="s">
        <v>175</v>
      </c>
      <c r="C3" s="166"/>
      <c r="D3" s="167"/>
      <c r="E3" s="180" t="s">
        <v>160</v>
      </c>
      <c r="F3" s="175" t="s">
        <v>176</v>
      </c>
      <c r="G3" s="171" t="s">
        <v>177</v>
      </c>
      <c r="H3" s="185"/>
      <c r="I3" s="186"/>
      <c r="J3" s="186"/>
      <c r="K3" s="187"/>
      <c r="L3" s="30"/>
      <c r="M3" s="17"/>
      <c r="N3" s="17"/>
      <c r="O3" s="17"/>
      <c r="P3" s="17"/>
      <c r="Q3" s="17"/>
      <c r="R3" s="1088" t="s">
        <v>681</v>
      </c>
      <c r="S3" s="1089"/>
      <c r="T3" s="1089"/>
      <c r="U3" s="1089"/>
      <c r="V3" s="1089"/>
      <c r="W3" s="1090"/>
      <c r="X3" s="17"/>
      <c r="Y3" s="17"/>
      <c r="Z3" s="17"/>
      <c r="AA3" s="17"/>
      <c r="AB3" s="17"/>
      <c r="AC3" s="17"/>
      <c r="AD3" s="17"/>
    </row>
    <row r="4" spans="1:30">
      <c r="A4" s="17"/>
      <c r="B4" s="83" t="s">
        <v>189</v>
      </c>
      <c r="C4" s="83">
        <v>1</v>
      </c>
      <c r="D4" s="168">
        <v>1</v>
      </c>
      <c r="E4" s="181" t="s">
        <v>178</v>
      </c>
      <c r="F4" s="182" t="s">
        <v>179</v>
      </c>
      <c r="G4" s="184" t="s">
        <v>180</v>
      </c>
      <c r="H4" s="188" t="s">
        <v>538</v>
      </c>
      <c r="I4" s="189" t="s">
        <v>642</v>
      </c>
      <c r="J4" s="93"/>
      <c r="K4" s="190"/>
      <c r="L4" s="30"/>
      <c r="M4" s="17"/>
      <c r="N4" s="17"/>
      <c r="O4" s="17"/>
      <c r="P4" s="18"/>
      <c r="Q4" s="18"/>
      <c r="R4" s="245"/>
      <c r="S4" s="30"/>
      <c r="T4" s="30"/>
      <c r="U4" s="30"/>
      <c r="V4" s="239" t="s">
        <v>682</v>
      </c>
      <c r="W4" s="254" t="s">
        <v>685</v>
      </c>
      <c r="X4" s="17"/>
      <c r="Y4" s="17"/>
      <c r="Z4" s="17"/>
      <c r="AA4" s="17"/>
      <c r="AB4" s="17"/>
      <c r="AC4" s="17"/>
      <c r="AD4" s="17"/>
    </row>
    <row r="5" spans="1:30" ht="15.75" thickBot="1">
      <c r="A5" s="17"/>
      <c r="B5" s="83" t="s">
        <v>191</v>
      </c>
      <c r="C5" s="83">
        <v>2</v>
      </c>
      <c r="D5" s="168">
        <v>1</v>
      </c>
      <c r="E5" s="181" t="s">
        <v>182</v>
      </c>
      <c r="F5" s="182" t="s">
        <v>183</v>
      </c>
      <c r="G5" s="173" t="s">
        <v>184</v>
      </c>
      <c r="H5" s="191" t="s">
        <v>243</v>
      </c>
      <c r="I5" s="189" t="s">
        <v>641</v>
      </c>
      <c r="J5" s="64"/>
      <c r="K5" s="192"/>
      <c r="L5" s="87"/>
      <c r="M5" s="17"/>
      <c r="N5" s="17"/>
      <c r="O5" s="17"/>
      <c r="P5" s="18"/>
      <c r="Q5" s="18"/>
      <c r="R5" s="245" t="s">
        <v>214</v>
      </c>
      <c r="S5" s="30">
        <v>2</v>
      </c>
      <c r="T5" s="249" t="s">
        <v>243</v>
      </c>
      <c r="U5" s="30">
        <v>1</v>
      </c>
      <c r="V5" s="239" t="str">
        <f>S5&amp;U5</f>
        <v>21</v>
      </c>
      <c r="W5" s="255">
        <v>0.69</v>
      </c>
      <c r="X5" s="17"/>
      <c r="Y5" s="17"/>
      <c r="Z5" s="17"/>
      <c r="AA5" s="17"/>
      <c r="AB5" s="17"/>
      <c r="AC5" s="17"/>
      <c r="AD5" s="17"/>
    </row>
    <row r="6" spans="1:30">
      <c r="A6" s="17"/>
      <c r="B6" s="83" t="s">
        <v>174</v>
      </c>
      <c r="C6" s="83">
        <v>3</v>
      </c>
      <c r="D6" s="168">
        <v>1</v>
      </c>
      <c r="E6" s="182"/>
      <c r="F6" s="182" t="s">
        <v>185</v>
      </c>
      <c r="G6" s="17"/>
      <c r="H6" s="191" t="s">
        <v>539</v>
      </c>
      <c r="I6" s="95" t="s">
        <v>541</v>
      </c>
      <c r="J6" s="64"/>
      <c r="K6" s="192"/>
      <c r="L6" s="30"/>
      <c r="M6" s="17"/>
      <c r="N6" s="17"/>
      <c r="O6" s="17"/>
      <c r="P6" s="18"/>
      <c r="Q6" s="18"/>
      <c r="R6" s="245" t="s">
        <v>214</v>
      </c>
      <c r="S6" s="30">
        <v>2</v>
      </c>
      <c r="T6" s="249" t="s">
        <v>181</v>
      </c>
      <c r="U6" s="30">
        <v>2</v>
      </c>
      <c r="V6" s="239" t="str">
        <f t="shared" ref="V6:V16" si="0">S6&amp;U6</f>
        <v>22</v>
      </c>
      <c r="W6" s="255">
        <v>0.72</v>
      </c>
      <c r="X6" s="17"/>
      <c r="Y6" s="17"/>
      <c r="Z6" s="17"/>
      <c r="AA6" s="17"/>
      <c r="AB6" s="17"/>
      <c r="AC6" s="17"/>
      <c r="AD6" s="17"/>
    </row>
    <row r="7" spans="1:30" ht="15.75" thickBot="1">
      <c r="A7" s="17"/>
      <c r="B7" s="83" t="s">
        <v>179</v>
      </c>
      <c r="C7" s="83">
        <v>4</v>
      </c>
      <c r="D7" s="168">
        <v>1</v>
      </c>
      <c r="E7" s="183"/>
      <c r="F7" s="183" t="s">
        <v>186</v>
      </c>
      <c r="G7" s="17"/>
      <c r="H7" s="191" t="s">
        <v>532</v>
      </c>
      <c r="I7" s="189" t="s">
        <v>640</v>
      </c>
      <c r="J7" s="94"/>
      <c r="K7" s="192"/>
      <c r="L7" s="30"/>
      <c r="M7" s="17"/>
      <c r="N7" s="17"/>
      <c r="O7" s="17"/>
      <c r="P7" s="18"/>
      <c r="Q7" s="18"/>
      <c r="R7" s="245" t="s">
        <v>214</v>
      </c>
      <c r="S7" s="30">
        <v>2</v>
      </c>
      <c r="T7" s="249" t="s">
        <v>170</v>
      </c>
      <c r="U7" s="30">
        <v>3</v>
      </c>
      <c r="V7" s="239" t="str">
        <f t="shared" si="0"/>
        <v>23</v>
      </c>
      <c r="W7" s="255">
        <v>1</v>
      </c>
      <c r="X7" s="17"/>
      <c r="Y7" s="17"/>
      <c r="Z7" s="17"/>
      <c r="AA7" s="17"/>
      <c r="AB7" s="17"/>
      <c r="AC7" s="17"/>
      <c r="AD7" s="17"/>
    </row>
    <row r="8" spans="1:30" ht="15.75" thickBot="1">
      <c r="A8" s="17"/>
      <c r="B8" s="83" t="s">
        <v>194</v>
      </c>
      <c r="C8" s="83">
        <v>5</v>
      </c>
      <c r="D8" s="168">
        <v>1</v>
      </c>
      <c r="E8" s="17"/>
      <c r="F8" s="17"/>
      <c r="G8" s="17"/>
      <c r="H8" s="191" t="s">
        <v>534</v>
      </c>
      <c r="I8" s="189" t="s">
        <v>639</v>
      </c>
      <c r="J8" s="64"/>
      <c r="K8" s="192"/>
      <c r="L8" s="30"/>
      <c r="M8" s="17"/>
      <c r="N8" s="17"/>
      <c r="O8" s="17"/>
      <c r="P8" s="18"/>
      <c r="Q8" s="18"/>
      <c r="R8" s="245" t="s">
        <v>214</v>
      </c>
      <c r="S8" s="30">
        <v>2</v>
      </c>
      <c r="T8" s="249" t="s">
        <v>533</v>
      </c>
      <c r="U8" s="30">
        <v>4</v>
      </c>
      <c r="V8" s="239" t="str">
        <f t="shared" si="0"/>
        <v>24</v>
      </c>
      <c r="W8" s="255">
        <v>1</v>
      </c>
      <c r="X8" s="17"/>
      <c r="Y8" s="17"/>
      <c r="Z8" s="17"/>
      <c r="AA8" s="17"/>
      <c r="AB8" s="17"/>
      <c r="AC8" s="17"/>
      <c r="AD8" s="17"/>
    </row>
    <row r="9" spans="1:30" ht="15.75" thickBot="1">
      <c r="A9" s="17"/>
      <c r="B9" s="83" t="s">
        <v>195</v>
      </c>
      <c r="C9" s="83">
        <v>6</v>
      </c>
      <c r="D9" s="168">
        <v>1</v>
      </c>
      <c r="E9" s="179" t="s">
        <v>188</v>
      </c>
      <c r="F9" s="179"/>
      <c r="G9" s="17"/>
      <c r="H9" s="191" t="s">
        <v>537</v>
      </c>
      <c r="I9" s="189" t="s">
        <v>638</v>
      </c>
      <c r="J9" s="64"/>
      <c r="K9" s="192"/>
      <c r="L9" s="30"/>
      <c r="M9" s="17"/>
      <c r="N9" s="17"/>
      <c r="O9" s="17"/>
      <c r="P9" s="18"/>
      <c r="Q9" s="18"/>
      <c r="R9" s="245" t="s">
        <v>214</v>
      </c>
      <c r="S9" s="30">
        <v>2</v>
      </c>
      <c r="T9" s="249" t="s">
        <v>187</v>
      </c>
      <c r="U9" s="30">
        <v>5</v>
      </c>
      <c r="V9" s="239" t="str">
        <f t="shared" si="0"/>
        <v>25</v>
      </c>
      <c r="W9" s="255">
        <v>1</v>
      </c>
      <c r="X9" s="17"/>
      <c r="Y9" s="17"/>
      <c r="Z9" s="17"/>
      <c r="AA9" s="17"/>
      <c r="AB9" s="17"/>
      <c r="AC9" s="17"/>
      <c r="AD9" s="17"/>
    </row>
    <row r="10" spans="1:30">
      <c r="A10" s="17"/>
      <c r="B10" s="83" t="s">
        <v>173</v>
      </c>
      <c r="C10" s="83">
        <v>7</v>
      </c>
      <c r="D10" s="168">
        <v>1</v>
      </c>
      <c r="E10" s="177" t="s">
        <v>190</v>
      </c>
      <c r="F10" s="177">
        <v>1</v>
      </c>
      <c r="G10" s="17"/>
      <c r="H10" s="191" t="s">
        <v>540</v>
      </c>
      <c r="I10" s="64"/>
      <c r="J10" s="64"/>
      <c r="K10" s="192"/>
      <c r="L10" s="30"/>
      <c r="M10" s="17"/>
      <c r="N10" s="17"/>
      <c r="O10" s="17"/>
      <c r="P10" s="17"/>
      <c r="Q10" s="17"/>
      <c r="R10" s="245" t="s">
        <v>214</v>
      </c>
      <c r="S10" s="30">
        <v>2</v>
      </c>
      <c r="T10" s="250" t="s">
        <v>680</v>
      </c>
      <c r="U10" s="242">
        <v>6</v>
      </c>
      <c r="V10" s="239" t="str">
        <f t="shared" si="0"/>
        <v>26</v>
      </c>
      <c r="W10" s="255">
        <v>0.82</v>
      </c>
      <c r="X10" s="17"/>
      <c r="Y10" s="17"/>
      <c r="Z10" s="17"/>
      <c r="AA10" s="17"/>
      <c r="AB10" s="17"/>
      <c r="AC10" s="17"/>
      <c r="AD10" s="17"/>
    </row>
    <row r="11" spans="1:30">
      <c r="A11" s="17"/>
      <c r="B11" s="81" t="s">
        <v>580</v>
      </c>
      <c r="C11" s="83">
        <v>8</v>
      </c>
      <c r="D11" s="168">
        <v>1</v>
      </c>
      <c r="E11" s="177" t="s">
        <v>180</v>
      </c>
      <c r="F11" s="177">
        <v>2</v>
      </c>
      <c r="G11" s="17"/>
      <c r="H11" s="191"/>
      <c r="I11" s="64"/>
      <c r="J11" s="64"/>
      <c r="K11" s="192"/>
      <c r="L11" s="30"/>
      <c r="M11" s="17"/>
      <c r="N11" s="18"/>
      <c r="O11" s="18"/>
      <c r="P11" s="18"/>
      <c r="Q11" s="18"/>
      <c r="R11" s="245" t="s">
        <v>166</v>
      </c>
      <c r="S11" s="30">
        <v>1</v>
      </c>
      <c r="T11" s="249" t="s">
        <v>243</v>
      </c>
      <c r="U11" s="30">
        <v>1</v>
      </c>
      <c r="V11" s="239" t="str">
        <f t="shared" si="0"/>
        <v>11</v>
      </c>
      <c r="W11" s="255">
        <v>0.76</v>
      </c>
      <c r="X11" s="17"/>
      <c r="Y11" s="17"/>
      <c r="Z11" s="17"/>
      <c r="AA11" s="17"/>
      <c r="AB11" s="17"/>
      <c r="AC11" s="17"/>
      <c r="AD11" s="17"/>
    </row>
    <row r="12" spans="1:30">
      <c r="A12" s="17"/>
      <c r="B12" s="81" t="s">
        <v>581</v>
      </c>
      <c r="C12" s="83">
        <v>9</v>
      </c>
      <c r="D12" s="168">
        <v>0.94</v>
      </c>
      <c r="E12" s="177" t="s">
        <v>192</v>
      </c>
      <c r="F12" s="177">
        <v>3</v>
      </c>
      <c r="G12" s="17"/>
      <c r="H12" s="191"/>
      <c r="I12" s="64"/>
      <c r="J12" s="64"/>
      <c r="K12" s="192"/>
      <c r="L12" s="30"/>
      <c r="M12" s="17"/>
      <c r="N12" s="18"/>
      <c r="O12" s="18"/>
      <c r="P12" s="18"/>
      <c r="Q12" s="18"/>
      <c r="R12" s="245" t="s">
        <v>166</v>
      </c>
      <c r="S12" s="30">
        <v>1</v>
      </c>
      <c r="T12" s="249" t="s">
        <v>181</v>
      </c>
      <c r="U12" s="30">
        <v>2</v>
      </c>
      <c r="V12" s="239" t="str">
        <f t="shared" si="0"/>
        <v>12</v>
      </c>
      <c r="W12" s="255">
        <v>0.72</v>
      </c>
      <c r="X12" s="17"/>
      <c r="Y12" s="17"/>
      <c r="Z12" s="17"/>
      <c r="AA12" s="17"/>
      <c r="AB12" s="17"/>
      <c r="AC12" s="17"/>
      <c r="AD12" s="17"/>
    </row>
    <row r="13" spans="1:30" ht="15.75" thickBot="1">
      <c r="A13" s="17"/>
      <c r="B13" s="81" t="s">
        <v>582</v>
      </c>
      <c r="C13" s="83">
        <v>10</v>
      </c>
      <c r="D13" s="168">
        <v>0.71</v>
      </c>
      <c r="E13" s="177" t="s">
        <v>193</v>
      </c>
      <c r="F13" s="177">
        <v>4</v>
      </c>
      <c r="G13" s="17"/>
      <c r="H13" s="193"/>
      <c r="I13" s="194"/>
      <c r="J13" s="194"/>
      <c r="K13" s="195"/>
      <c r="L13" s="30"/>
      <c r="M13" s="17"/>
      <c r="N13" s="18"/>
      <c r="O13" s="18"/>
      <c r="P13" s="18"/>
      <c r="Q13" s="18"/>
      <c r="R13" s="245" t="s">
        <v>166</v>
      </c>
      <c r="S13" s="30">
        <v>1</v>
      </c>
      <c r="T13" s="249" t="s">
        <v>170</v>
      </c>
      <c r="U13" s="30">
        <v>3</v>
      </c>
      <c r="V13" s="239" t="str">
        <f t="shared" si="0"/>
        <v>13</v>
      </c>
      <c r="W13" s="255">
        <v>1</v>
      </c>
      <c r="X13" s="17"/>
      <c r="Y13" s="17"/>
      <c r="Z13" s="17"/>
      <c r="AA13" s="17"/>
      <c r="AB13" s="17"/>
      <c r="AC13" s="17"/>
      <c r="AD13" s="17"/>
    </row>
    <row r="14" spans="1:30" ht="15.75" thickBot="1">
      <c r="A14" s="17"/>
      <c r="B14" s="81" t="s">
        <v>583</v>
      </c>
      <c r="C14" s="83">
        <v>11</v>
      </c>
      <c r="D14" s="168">
        <v>0.94</v>
      </c>
      <c r="E14" s="177" t="s">
        <v>184</v>
      </c>
      <c r="F14" s="177">
        <v>5</v>
      </c>
      <c r="G14" s="17"/>
      <c r="H14" s="88"/>
      <c r="I14" s="30"/>
      <c r="J14" s="30"/>
      <c r="K14" s="30"/>
      <c r="L14" s="30"/>
      <c r="M14" s="17"/>
      <c r="N14" s="18"/>
      <c r="O14" s="18"/>
      <c r="P14" s="18"/>
      <c r="Q14" s="18"/>
      <c r="R14" s="245" t="s">
        <v>166</v>
      </c>
      <c r="S14" s="30">
        <v>1</v>
      </c>
      <c r="T14" s="249" t="s">
        <v>533</v>
      </c>
      <c r="U14" s="30">
        <v>4</v>
      </c>
      <c r="V14" s="239" t="str">
        <f t="shared" si="0"/>
        <v>14</v>
      </c>
      <c r="W14" s="255">
        <v>1</v>
      </c>
      <c r="X14" s="17"/>
      <c r="Y14" s="17"/>
      <c r="Z14" s="17"/>
      <c r="AA14" s="17"/>
      <c r="AB14" s="17"/>
      <c r="AC14" s="17"/>
      <c r="AD14" s="17"/>
    </row>
    <row r="15" spans="1:30" ht="15.75" thickBot="1">
      <c r="A15" s="17"/>
      <c r="B15" s="81" t="s">
        <v>584</v>
      </c>
      <c r="C15" s="83">
        <v>12</v>
      </c>
      <c r="D15" s="168">
        <v>0.9</v>
      </c>
      <c r="E15" s="177" t="s">
        <v>215</v>
      </c>
      <c r="F15" s="177">
        <v>6</v>
      </c>
      <c r="G15" s="17"/>
      <c r="H15" s="329" t="s">
        <v>175</v>
      </c>
      <c r="I15" s="328"/>
      <c r="J15" s="30"/>
      <c r="K15" s="171" t="s">
        <v>166</v>
      </c>
      <c r="L15" s="172">
        <v>1</v>
      </c>
      <c r="M15" s="17"/>
      <c r="N15" s="18"/>
      <c r="O15" s="18"/>
      <c r="P15" s="18"/>
      <c r="Q15" s="18"/>
      <c r="R15" s="245" t="s">
        <v>166</v>
      </c>
      <c r="S15" s="30">
        <v>1</v>
      </c>
      <c r="T15" s="249" t="s">
        <v>187</v>
      </c>
      <c r="U15" s="30">
        <v>5</v>
      </c>
      <c r="V15" s="239" t="str">
        <f t="shared" si="0"/>
        <v>15</v>
      </c>
      <c r="W15" s="255">
        <v>1</v>
      </c>
      <c r="X15" s="17"/>
      <c r="Y15" s="17"/>
      <c r="Z15" s="17"/>
      <c r="AA15" s="17"/>
      <c r="AB15" s="17"/>
      <c r="AC15" s="17"/>
      <c r="AD15" s="17"/>
    </row>
    <row r="16" spans="1:30" ht="15.75" thickBot="1">
      <c r="A16" s="17"/>
      <c r="B16" s="81" t="s">
        <v>585</v>
      </c>
      <c r="C16" s="83">
        <v>13</v>
      </c>
      <c r="D16" s="168">
        <v>0.65</v>
      </c>
      <c r="E16" s="177" t="s">
        <v>674</v>
      </c>
      <c r="F16" s="177">
        <v>7</v>
      </c>
      <c r="G16" s="17"/>
      <c r="H16" s="330" t="s">
        <v>243</v>
      </c>
      <c r="I16" s="82">
        <v>1</v>
      </c>
      <c r="J16" s="30"/>
      <c r="K16" s="173" t="s">
        <v>214</v>
      </c>
      <c r="L16" s="174">
        <v>2</v>
      </c>
      <c r="M16" s="17"/>
      <c r="N16" s="18"/>
      <c r="O16" s="18"/>
      <c r="P16" s="18"/>
      <c r="Q16" s="18"/>
      <c r="R16" s="246" t="s">
        <v>166</v>
      </c>
      <c r="S16" s="248">
        <v>1</v>
      </c>
      <c r="T16" s="251" t="s">
        <v>680</v>
      </c>
      <c r="U16" s="252">
        <v>6</v>
      </c>
      <c r="V16" s="244" t="str">
        <f t="shared" si="0"/>
        <v>16</v>
      </c>
      <c r="W16" s="256">
        <v>0.93</v>
      </c>
      <c r="X16" s="17"/>
      <c r="Y16" s="17"/>
      <c r="Z16" s="17"/>
      <c r="AA16" s="17"/>
      <c r="AB16" s="17"/>
      <c r="AC16" s="17"/>
      <c r="AD16" s="17"/>
    </row>
    <row r="17" spans="1:30" ht="15.75" thickBot="1">
      <c r="A17" s="17"/>
      <c r="B17" s="83" t="s">
        <v>574</v>
      </c>
      <c r="C17" s="83">
        <v>1</v>
      </c>
      <c r="D17" s="168">
        <v>1</v>
      </c>
      <c r="E17" s="178" t="s">
        <v>609</v>
      </c>
      <c r="F17" s="178">
        <v>8</v>
      </c>
      <c r="G17" s="17"/>
      <c r="H17" s="331" t="s">
        <v>181</v>
      </c>
      <c r="I17" s="82">
        <v>2</v>
      </c>
      <c r="J17" s="30"/>
      <c r="K17" s="30"/>
      <c r="L17" s="30"/>
      <c r="M17" s="17"/>
      <c r="N17" s="18"/>
      <c r="O17" s="18"/>
      <c r="P17" s="18"/>
      <c r="Q17" s="18"/>
      <c r="R17" s="18"/>
      <c r="S17" s="17"/>
      <c r="T17" s="17"/>
      <c r="U17" s="17"/>
      <c r="V17" s="17"/>
      <c r="W17" s="17"/>
      <c r="X17" s="17"/>
      <c r="Y17" s="17"/>
      <c r="Z17" s="17"/>
      <c r="AA17" s="17"/>
      <c r="AB17" s="17"/>
      <c r="AC17" s="17"/>
      <c r="AD17" s="17"/>
    </row>
    <row r="18" spans="1:30">
      <c r="A18" s="17"/>
      <c r="B18" s="83" t="s">
        <v>608</v>
      </c>
      <c r="C18" s="83">
        <v>14</v>
      </c>
      <c r="D18" s="168">
        <v>1</v>
      </c>
      <c r="E18" s="17"/>
      <c r="F18" s="17"/>
      <c r="G18" s="17"/>
      <c r="H18" s="331" t="s">
        <v>170</v>
      </c>
      <c r="I18" s="82">
        <v>3</v>
      </c>
      <c r="J18" s="30"/>
      <c r="K18" s="30"/>
      <c r="L18" s="30"/>
      <c r="M18" s="17"/>
      <c r="N18" s="18"/>
      <c r="O18" s="18"/>
      <c r="P18" s="18"/>
      <c r="Q18" s="18"/>
      <c r="R18" s="18"/>
      <c r="S18" s="17"/>
      <c r="T18" s="17"/>
      <c r="U18" s="17"/>
      <c r="V18" s="17"/>
      <c r="W18" s="17"/>
      <c r="X18" s="17"/>
      <c r="Y18" s="17"/>
      <c r="Z18" s="17"/>
      <c r="AA18" s="17"/>
      <c r="AB18" s="17"/>
      <c r="AC18" s="17"/>
      <c r="AD18" s="17"/>
    </row>
    <row r="19" spans="1:30" ht="15.75" thickBot="1">
      <c r="A19" s="17"/>
      <c r="B19" s="84"/>
      <c r="C19" s="84"/>
      <c r="D19" s="169"/>
      <c r="E19" s="17"/>
      <c r="F19" s="17"/>
      <c r="G19" s="17"/>
      <c r="H19" s="331" t="s">
        <v>533</v>
      </c>
      <c r="I19" s="82">
        <v>4</v>
      </c>
      <c r="J19" s="30"/>
      <c r="K19" s="30"/>
      <c r="L19" s="30"/>
      <c r="M19" s="17"/>
      <c r="N19" s="18"/>
      <c r="O19" s="18"/>
      <c r="P19" s="18"/>
      <c r="Q19" s="18"/>
      <c r="R19" s="18"/>
      <c r="S19" s="17"/>
      <c r="T19" s="17"/>
      <c r="U19" s="17"/>
      <c r="V19" s="17"/>
      <c r="W19" s="17"/>
      <c r="X19" s="17"/>
      <c r="Y19" s="17"/>
      <c r="Z19" s="17"/>
      <c r="AA19" s="17"/>
      <c r="AB19" s="17"/>
      <c r="AC19" s="17"/>
      <c r="AD19" s="17"/>
    </row>
    <row r="20" spans="1:30" ht="15.75" thickBot="1">
      <c r="A20" s="17"/>
      <c r="B20" s="85"/>
      <c r="C20" s="85"/>
      <c r="D20" s="85"/>
      <c r="E20" s="17"/>
      <c r="F20" s="17"/>
      <c r="G20" s="17"/>
      <c r="H20" s="332" t="s">
        <v>187</v>
      </c>
      <c r="I20" s="174">
        <v>5</v>
      </c>
      <c r="J20" s="30"/>
      <c r="K20" s="30"/>
      <c r="L20" s="30"/>
      <c r="M20" s="17"/>
      <c r="N20" s="18"/>
      <c r="O20" s="18"/>
      <c r="P20" s="18"/>
      <c r="Q20" s="18"/>
      <c r="R20" s="18"/>
      <c r="S20" s="17"/>
      <c r="T20" s="17"/>
      <c r="U20" s="17"/>
      <c r="V20" s="17"/>
      <c r="W20" s="17"/>
      <c r="X20" s="17"/>
      <c r="Y20" s="17"/>
      <c r="Z20" s="17"/>
      <c r="AA20" s="17"/>
      <c r="AB20" s="17"/>
      <c r="AC20" s="17"/>
      <c r="AD20" s="17"/>
    </row>
    <row r="21" spans="1:30" ht="15.75" thickBot="1">
      <c r="A21" s="17"/>
      <c r="B21" s="85"/>
      <c r="C21" s="85"/>
      <c r="D21" s="85"/>
      <c r="E21" s="17"/>
      <c r="F21" s="96" t="s">
        <v>574</v>
      </c>
      <c r="G21" s="17"/>
      <c r="H21" s="241" t="s">
        <v>680</v>
      </c>
      <c r="I21" s="242">
        <v>6</v>
      </c>
      <c r="J21" s="30"/>
      <c r="K21" s="30"/>
      <c r="L21" s="30"/>
      <c r="M21" s="17"/>
      <c r="N21" s="18"/>
      <c r="O21" s="18"/>
      <c r="P21" s="18"/>
      <c r="Q21" s="18"/>
      <c r="R21" s="18"/>
      <c r="S21" s="17"/>
      <c r="T21" s="17"/>
      <c r="U21" s="17"/>
      <c r="V21" s="17"/>
      <c r="W21" s="17"/>
      <c r="X21" s="17"/>
      <c r="Y21" s="17"/>
      <c r="Z21" s="17"/>
      <c r="AA21" s="17"/>
      <c r="AB21" s="17"/>
      <c r="AC21" s="17"/>
      <c r="AD21" s="17"/>
    </row>
    <row r="22" spans="1:30">
      <c r="A22" s="17"/>
      <c r="B22" s="85"/>
      <c r="C22" s="85"/>
      <c r="D22" s="85"/>
      <c r="E22" s="17"/>
      <c r="F22" s="17"/>
      <c r="G22" s="17"/>
      <c r="H22" s="30"/>
      <c r="I22" s="17"/>
      <c r="J22" s="17"/>
      <c r="K22" s="17"/>
      <c r="L22" s="17"/>
      <c r="M22" s="17"/>
      <c r="N22" s="17"/>
      <c r="O22" s="17"/>
      <c r="P22" s="17"/>
      <c r="Q22" s="17"/>
      <c r="R22" s="17"/>
      <c r="S22" s="17"/>
      <c r="T22" s="17"/>
      <c r="U22" s="17"/>
      <c r="V22" s="17"/>
      <c r="W22" s="17"/>
      <c r="X22" s="17"/>
      <c r="Y22" s="17"/>
      <c r="Z22" s="17"/>
      <c r="AA22" s="17"/>
      <c r="AB22" s="17"/>
      <c r="AC22" s="17"/>
      <c r="AD22" s="17"/>
    </row>
    <row r="23" spans="1:30" ht="15.75" thickBot="1">
      <c r="A23" s="17"/>
      <c r="B23" s="85"/>
      <c r="C23" s="85"/>
      <c r="D23" s="34"/>
      <c r="E23" s="17"/>
      <c r="F23" s="17"/>
      <c r="G23" s="17"/>
      <c r="H23" s="30"/>
      <c r="I23" s="30"/>
      <c r="J23" s="30"/>
      <c r="K23" s="30"/>
      <c r="L23" s="30"/>
      <c r="M23" s="17"/>
      <c r="N23" s="18"/>
      <c r="O23" s="18"/>
      <c r="P23" s="18"/>
      <c r="Q23" s="18"/>
      <c r="R23" s="18"/>
      <c r="S23" s="17"/>
      <c r="T23" s="17"/>
      <c r="U23" s="17"/>
      <c r="V23" s="1085" t="s">
        <v>683</v>
      </c>
      <c r="W23" s="1086"/>
      <c r="X23" s="1086"/>
      <c r="Y23" s="1086"/>
      <c r="Z23" s="1086"/>
      <c r="AA23" s="1086"/>
      <c r="AB23" s="1086"/>
      <c r="AC23" s="1087"/>
      <c r="AD23" s="17"/>
    </row>
    <row r="24" spans="1:30" ht="15.75" thickBot="1">
      <c r="A24" s="17"/>
      <c r="B24" s="1072" t="s">
        <v>199</v>
      </c>
      <c r="C24" s="1073"/>
      <c r="D24" s="1074"/>
      <c r="E24" s="1072" t="s">
        <v>200</v>
      </c>
      <c r="F24" s="1073"/>
      <c r="G24" s="1073"/>
      <c r="H24" s="1074"/>
      <c r="I24" s="1075" t="s">
        <v>201</v>
      </c>
      <c r="J24" s="1076"/>
      <c r="K24" s="1076"/>
      <c r="L24" s="1076"/>
      <c r="M24" s="1076"/>
      <c r="N24" s="1076"/>
      <c r="O24" s="1076"/>
      <c r="P24" s="1077"/>
      <c r="Q24" s="18"/>
      <c r="R24" s="1075" t="s">
        <v>202</v>
      </c>
      <c r="S24" s="1076"/>
      <c r="T24" s="27"/>
      <c r="U24" s="17"/>
      <c r="V24" s="253"/>
      <c r="W24" s="243"/>
      <c r="X24" s="243"/>
      <c r="Y24" s="243"/>
      <c r="Z24" s="93"/>
      <c r="AA24" s="93"/>
      <c r="AB24" s="93" t="s">
        <v>682</v>
      </c>
      <c r="AC24" s="247" t="s">
        <v>684</v>
      </c>
      <c r="AD24" s="17"/>
    </row>
    <row r="25" spans="1:30" ht="32.25" customHeight="1" thickBot="1">
      <c r="A25" s="17" t="s">
        <v>608</v>
      </c>
      <c r="B25" s="98" t="s">
        <v>203</v>
      </c>
      <c r="C25" s="99" t="s">
        <v>204</v>
      </c>
      <c r="D25" s="100" t="s">
        <v>205</v>
      </c>
      <c r="E25" s="101" t="s">
        <v>206</v>
      </c>
      <c r="F25" s="99" t="s">
        <v>207</v>
      </c>
      <c r="G25" s="102" t="s">
        <v>208</v>
      </c>
      <c r="H25" s="103" t="s">
        <v>209</v>
      </c>
      <c r="I25" s="22" t="s">
        <v>580</v>
      </c>
      <c r="J25" s="22" t="s">
        <v>581</v>
      </c>
      <c r="K25" s="22" t="s">
        <v>582</v>
      </c>
      <c r="L25" s="22" t="s">
        <v>583</v>
      </c>
      <c r="M25" s="22" t="s">
        <v>584</v>
      </c>
      <c r="N25" s="22" t="s">
        <v>585</v>
      </c>
      <c r="O25" s="225" t="s">
        <v>674</v>
      </c>
      <c r="P25" s="18"/>
      <c r="Q25" s="18"/>
      <c r="R25" s="104" t="s">
        <v>196</v>
      </c>
      <c r="S25" s="104" t="s">
        <v>197</v>
      </c>
      <c r="T25" s="105" t="s">
        <v>198</v>
      </c>
      <c r="U25" s="17"/>
      <c r="V25" s="271" t="s">
        <v>214</v>
      </c>
      <c r="W25" s="247">
        <v>2</v>
      </c>
      <c r="X25" s="257" t="s">
        <v>243</v>
      </c>
      <c r="Y25" s="268">
        <v>1</v>
      </c>
      <c r="Z25" s="260" t="s">
        <v>189</v>
      </c>
      <c r="AA25" s="260">
        <v>1</v>
      </c>
      <c r="AB25" s="260" t="str">
        <f>W25&amp;Y25&amp;AA25</f>
        <v>211</v>
      </c>
      <c r="AC25" s="260">
        <v>1</v>
      </c>
      <c r="AD25" s="17"/>
    </row>
    <row r="26" spans="1:30">
      <c r="A26" s="17" t="s">
        <v>609</v>
      </c>
      <c r="B26" s="106" t="s">
        <v>190</v>
      </c>
      <c r="C26" s="106" t="s">
        <v>190</v>
      </c>
      <c r="D26" s="106" t="s">
        <v>190</v>
      </c>
      <c r="E26" s="107" t="s">
        <v>180</v>
      </c>
      <c r="F26" s="107" t="s">
        <v>180</v>
      </c>
      <c r="G26" s="107" t="s">
        <v>180</v>
      </c>
      <c r="H26" s="107" t="s">
        <v>180</v>
      </c>
      <c r="I26" s="89" t="s">
        <v>674</v>
      </c>
      <c r="J26" s="89" t="s">
        <v>674</v>
      </c>
      <c r="K26" s="89" t="s">
        <v>674</v>
      </c>
      <c r="L26" s="89" t="s">
        <v>674</v>
      </c>
      <c r="M26" s="89" t="s">
        <v>674</v>
      </c>
      <c r="N26" s="225" t="s">
        <v>674</v>
      </c>
      <c r="O26" s="225" t="s">
        <v>674</v>
      </c>
      <c r="P26" s="18"/>
      <c r="Q26" s="18"/>
      <c r="R26" s="32" t="s">
        <v>215</v>
      </c>
      <c r="S26" s="32" t="s">
        <v>215</v>
      </c>
      <c r="T26" s="32" t="s">
        <v>215</v>
      </c>
      <c r="U26" s="17"/>
      <c r="V26" s="272" t="s">
        <v>214</v>
      </c>
      <c r="W26" s="254">
        <v>2</v>
      </c>
      <c r="X26" s="258" t="s">
        <v>243</v>
      </c>
      <c r="Y26" s="269">
        <v>1</v>
      </c>
      <c r="Z26" s="261" t="s">
        <v>191</v>
      </c>
      <c r="AA26" s="261">
        <v>2</v>
      </c>
      <c r="AB26" s="261" t="str">
        <f t="shared" ref="AB26:AB41" si="1">W26&amp;Y26&amp;AA26</f>
        <v>212</v>
      </c>
      <c r="AC26" s="261">
        <v>1.05</v>
      </c>
      <c r="AD26" s="17"/>
    </row>
    <row r="27" spans="1:30">
      <c r="A27" s="17"/>
      <c r="B27" s="108" t="s">
        <v>180</v>
      </c>
      <c r="C27" s="108" t="s">
        <v>180</v>
      </c>
      <c r="D27" s="108" t="s">
        <v>180</v>
      </c>
      <c r="E27" s="109" t="s">
        <v>184</v>
      </c>
      <c r="F27" s="110"/>
      <c r="G27" s="110"/>
      <c r="H27" s="86"/>
      <c r="I27" s="111"/>
      <c r="J27" s="111"/>
      <c r="K27" s="111"/>
      <c r="L27" s="111"/>
      <c r="M27" s="111"/>
      <c r="N27" s="226"/>
      <c r="O27" s="32"/>
      <c r="P27" s="18"/>
      <c r="Q27" s="30"/>
      <c r="R27" s="32"/>
      <c r="S27" s="32"/>
      <c r="T27" s="86"/>
      <c r="U27" s="17"/>
      <c r="V27" s="272" t="s">
        <v>214</v>
      </c>
      <c r="W27" s="254">
        <v>2</v>
      </c>
      <c r="X27" s="259" t="s">
        <v>243</v>
      </c>
      <c r="Y27" s="269">
        <v>1</v>
      </c>
      <c r="Z27" s="262" t="s">
        <v>174</v>
      </c>
      <c r="AA27" s="262">
        <v>3</v>
      </c>
      <c r="AB27" s="262" t="str">
        <f t="shared" si="1"/>
        <v>213</v>
      </c>
      <c r="AC27" s="274">
        <v>1.1000000000000001</v>
      </c>
      <c r="AD27" s="17"/>
    </row>
    <row r="28" spans="1:30">
      <c r="A28" s="17"/>
      <c r="B28" s="108" t="s">
        <v>192</v>
      </c>
      <c r="C28" s="108" t="s">
        <v>192</v>
      </c>
      <c r="D28" s="108" t="s">
        <v>192</v>
      </c>
      <c r="E28" s="109"/>
      <c r="F28" s="112"/>
      <c r="G28" s="110"/>
      <c r="H28" s="86"/>
      <c r="I28" s="111"/>
      <c r="J28" s="111"/>
      <c r="K28" s="111"/>
      <c r="L28" s="111"/>
      <c r="M28" s="111"/>
      <c r="N28" s="226"/>
      <c r="O28" s="32"/>
      <c r="P28" s="18"/>
      <c r="Q28" s="30"/>
      <c r="R28" s="32"/>
      <c r="S28" s="32"/>
      <c r="T28" s="86"/>
      <c r="U28" s="17"/>
      <c r="V28" s="272" t="s">
        <v>214</v>
      </c>
      <c r="W28" s="254">
        <v>2</v>
      </c>
      <c r="X28" s="257" t="s">
        <v>181</v>
      </c>
      <c r="Y28" s="268">
        <v>2</v>
      </c>
      <c r="Z28" s="260" t="s">
        <v>189</v>
      </c>
      <c r="AA28" s="260">
        <v>1</v>
      </c>
      <c r="AB28" s="260" t="str">
        <f t="shared" si="1"/>
        <v>221</v>
      </c>
      <c r="AC28" s="260">
        <v>1</v>
      </c>
      <c r="AD28" s="17"/>
    </row>
    <row r="29" spans="1:30" ht="15.75" thickBot="1">
      <c r="A29" s="17"/>
      <c r="B29" s="113" t="s">
        <v>193</v>
      </c>
      <c r="C29" s="113" t="s">
        <v>193</v>
      </c>
      <c r="D29" s="113" t="s">
        <v>193</v>
      </c>
      <c r="E29" s="114"/>
      <c r="F29" s="115"/>
      <c r="G29" s="116"/>
      <c r="H29" s="57"/>
      <c r="I29" s="91"/>
      <c r="J29" s="90"/>
      <c r="K29" s="90"/>
      <c r="L29" s="90"/>
      <c r="M29" s="91"/>
      <c r="N29" s="91"/>
      <c r="O29" s="92"/>
      <c r="P29" s="18"/>
      <c r="Q29" s="18"/>
      <c r="R29" s="92"/>
      <c r="S29" s="92"/>
      <c r="T29" s="57"/>
      <c r="U29" s="17"/>
      <c r="V29" s="272" t="s">
        <v>214</v>
      </c>
      <c r="W29" s="254">
        <v>2</v>
      </c>
      <c r="X29" s="258" t="s">
        <v>181</v>
      </c>
      <c r="Y29" s="269">
        <v>2</v>
      </c>
      <c r="Z29" s="261" t="s">
        <v>191</v>
      </c>
      <c r="AA29" s="261">
        <v>2</v>
      </c>
      <c r="AB29" s="261" t="str">
        <f t="shared" si="1"/>
        <v>222</v>
      </c>
      <c r="AC29" s="261">
        <v>1.08</v>
      </c>
      <c r="AD29" s="17"/>
    </row>
    <row r="30" spans="1:30" ht="15.75" thickBot="1">
      <c r="A30" s="17"/>
      <c r="B30" s="17"/>
      <c r="C30" s="17"/>
      <c r="D30" s="17"/>
      <c r="E30" s="17"/>
      <c r="F30" s="17"/>
      <c r="G30" s="17"/>
      <c r="H30" s="17"/>
      <c r="I30" s="17"/>
      <c r="J30" s="17"/>
      <c r="K30" s="17"/>
      <c r="L30" s="17"/>
      <c r="M30" s="17"/>
      <c r="N30" s="18"/>
      <c r="O30" s="18"/>
      <c r="P30" s="30"/>
      <c r="Q30" s="18"/>
      <c r="R30" s="18"/>
      <c r="S30" s="17"/>
      <c r="T30" s="17"/>
      <c r="U30" s="17"/>
      <c r="V30" s="272" t="s">
        <v>214</v>
      </c>
      <c r="W30" s="254">
        <v>2</v>
      </c>
      <c r="X30" s="259" t="s">
        <v>181</v>
      </c>
      <c r="Y30" s="270">
        <v>2</v>
      </c>
      <c r="Z30" s="262" t="s">
        <v>174</v>
      </c>
      <c r="AA30" s="262">
        <v>3</v>
      </c>
      <c r="AB30" s="262" t="str">
        <f t="shared" si="1"/>
        <v>223</v>
      </c>
      <c r="AC30" s="262">
        <v>1.1499999999999999</v>
      </c>
      <c r="AD30" s="17"/>
    </row>
    <row r="31" spans="1:30" ht="18.75" thickBot="1">
      <c r="A31" s="17"/>
      <c r="B31" s="1061" t="s">
        <v>552</v>
      </c>
      <c r="C31" s="1062"/>
      <c r="D31" s="1062"/>
      <c r="E31" s="1062"/>
      <c r="F31" s="1062"/>
      <c r="G31" s="1062"/>
      <c r="H31" s="1063"/>
      <c r="I31" s="17"/>
      <c r="J31" s="17"/>
      <c r="K31" s="17"/>
      <c r="L31" s="17"/>
      <c r="M31" s="17"/>
      <c r="N31" s="18"/>
      <c r="O31" s="30"/>
      <c r="P31" s="30"/>
      <c r="Q31" s="30"/>
      <c r="R31" s="30"/>
      <c r="S31" s="17"/>
      <c r="T31" s="17"/>
      <c r="U31" s="17"/>
      <c r="V31" s="272" t="s">
        <v>214</v>
      </c>
      <c r="W31" s="254">
        <v>2</v>
      </c>
      <c r="X31" s="257" t="s">
        <v>170</v>
      </c>
      <c r="Y31" s="269">
        <v>3</v>
      </c>
      <c r="Z31" s="260" t="s">
        <v>179</v>
      </c>
      <c r="AA31" s="260">
        <v>4</v>
      </c>
      <c r="AB31" s="260" t="str">
        <f t="shared" si="1"/>
        <v>234</v>
      </c>
      <c r="AC31" s="260">
        <v>1.1399999999999999</v>
      </c>
      <c r="AD31" s="17"/>
    </row>
    <row r="32" spans="1:30" ht="15.75" thickBot="1">
      <c r="A32" s="17"/>
      <c r="B32" s="25"/>
      <c r="C32" s="26"/>
      <c r="D32" s="26"/>
      <c r="E32" s="26"/>
      <c r="F32" s="26"/>
      <c r="G32" s="26"/>
      <c r="H32" s="27"/>
      <c r="I32" s="312">
        <v>1</v>
      </c>
      <c r="J32" s="312">
        <v>5</v>
      </c>
      <c r="K32" s="312">
        <v>8</v>
      </c>
      <c r="L32" s="30">
        <v>2</v>
      </c>
      <c r="M32" s="30">
        <v>11</v>
      </c>
      <c r="N32" s="30">
        <v>4</v>
      </c>
      <c r="O32" s="30">
        <v>10</v>
      </c>
      <c r="P32" s="30">
        <v>7</v>
      </c>
      <c r="Q32" s="30">
        <v>9</v>
      </c>
      <c r="R32" s="30">
        <v>6</v>
      </c>
      <c r="S32" s="17"/>
      <c r="T32" s="17"/>
      <c r="U32" s="17"/>
      <c r="V32" s="273" t="s">
        <v>214</v>
      </c>
      <c r="W32" s="263">
        <v>2</v>
      </c>
      <c r="X32" s="259" t="s">
        <v>170</v>
      </c>
      <c r="Y32" s="270">
        <v>3</v>
      </c>
      <c r="Z32" s="262" t="s">
        <v>194</v>
      </c>
      <c r="AA32" s="262">
        <v>5</v>
      </c>
      <c r="AB32" s="262" t="str">
        <f t="shared" si="1"/>
        <v>235</v>
      </c>
      <c r="AC32" s="262">
        <v>1</v>
      </c>
      <c r="AD32" s="17"/>
    </row>
    <row r="33" spans="1:30" ht="45">
      <c r="A33" s="17"/>
      <c r="B33" s="117" t="s">
        <v>210</v>
      </c>
      <c r="C33" s="118" t="s">
        <v>172</v>
      </c>
      <c r="D33" s="118" t="s">
        <v>211</v>
      </c>
      <c r="E33" s="119" t="s">
        <v>162</v>
      </c>
      <c r="F33" s="119" t="s">
        <v>163</v>
      </c>
      <c r="G33" s="119" t="s">
        <v>164</v>
      </c>
      <c r="H33" s="119" t="s">
        <v>165</v>
      </c>
      <c r="I33" s="29" t="s">
        <v>522</v>
      </c>
      <c r="J33" s="29" t="s">
        <v>525</v>
      </c>
      <c r="K33" s="29" t="s">
        <v>527</v>
      </c>
      <c r="L33" s="29" t="s">
        <v>523</v>
      </c>
      <c r="M33" s="29" t="s">
        <v>531</v>
      </c>
      <c r="N33" s="29" t="s">
        <v>529</v>
      </c>
      <c r="O33" s="29" t="s">
        <v>524</v>
      </c>
      <c r="P33" s="29" t="s">
        <v>530</v>
      </c>
      <c r="Q33" s="29" t="s">
        <v>528</v>
      </c>
      <c r="R33" s="29" t="s">
        <v>526</v>
      </c>
      <c r="S33" s="17"/>
      <c r="T33" s="17"/>
      <c r="U33" s="17"/>
      <c r="V33" s="272" t="s">
        <v>214</v>
      </c>
      <c r="W33" s="254">
        <v>2</v>
      </c>
      <c r="X33" s="258" t="s">
        <v>170</v>
      </c>
      <c r="Y33" s="269">
        <v>3</v>
      </c>
      <c r="Z33" s="261" t="s">
        <v>195</v>
      </c>
      <c r="AA33" s="261">
        <v>6</v>
      </c>
      <c r="AB33" s="261" t="str">
        <f t="shared" si="1"/>
        <v>236</v>
      </c>
      <c r="AC33" s="261">
        <v>0.9</v>
      </c>
      <c r="AD33" s="17"/>
    </row>
    <row r="34" spans="1:30">
      <c r="A34" s="17"/>
      <c r="B34" s="120" t="s">
        <v>166</v>
      </c>
      <c r="C34" s="121">
        <v>38</v>
      </c>
      <c r="D34" s="121">
        <v>24</v>
      </c>
      <c r="E34" s="121">
        <v>19</v>
      </c>
      <c r="F34" s="121" t="s">
        <v>212</v>
      </c>
      <c r="G34" s="121">
        <v>70</v>
      </c>
      <c r="H34" s="121">
        <v>88</v>
      </c>
      <c r="I34" s="122">
        <v>123.84</v>
      </c>
      <c r="J34" s="122">
        <v>143.77000000000001</v>
      </c>
      <c r="K34" s="122">
        <v>145.49</v>
      </c>
      <c r="L34" s="122">
        <v>132.43</v>
      </c>
      <c r="M34" s="122">
        <v>151.65</v>
      </c>
      <c r="N34" s="122">
        <v>154.25</v>
      </c>
      <c r="O34" s="122">
        <v>198.22</v>
      </c>
      <c r="P34" s="122">
        <v>151.01</v>
      </c>
      <c r="Q34" s="122">
        <v>191.14</v>
      </c>
      <c r="R34" s="122">
        <v>165.37</v>
      </c>
      <c r="S34" s="64" t="s">
        <v>553</v>
      </c>
      <c r="T34" s="17"/>
      <c r="U34" s="17"/>
      <c r="V34" s="272" t="s">
        <v>214</v>
      </c>
      <c r="W34" s="254">
        <v>2</v>
      </c>
      <c r="X34" s="259" t="s">
        <v>170</v>
      </c>
      <c r="Y34" s="269">
        <v>3</v>
      </c>
      <c r="Z34" s="262" t="s">
        <v>173</v>
      </c>
      <c r="AA34" s="262">
        <v>7</v>
      </c>
      <c r="AB34" s="261" t="str">
        <f t="shared" si="1"/>
        <v>237</v>
      </c>
      <c r="AC34" s="262">
        <v>0.7</v>
      </c>
      <c r="AD34" s="17"/>
    </row>
    <row r="35" spans="1:30" ht="15.75" thickBot="1">
      <c r="A35" s="17"/>
      <c r="B35" s="123" t="s">
        <v>214</v>
      </c>
      <c r="C35" s="124">
        <v>88</v>
      </c>
      <c r="D35" s="124">
        <v>63</v>
      </c>
      <c r="E35" s="124">
        <v>34</v>
      </c>
      <c r="F35" s="124" t="s">
        <v>212</v>
      </c>
      <c r="G35" s="124">
        <v>80</v>
      </c>
      <c r="H35" s="124">
        <v>88</v>
      </c>
      <c r="I35" s="122">
        <v>123.84</v>
      </c>
      <c r="J35" s="122">
        <v>143.77000000000001</v>
      </c>
      <c r="K35" s="122">
        <v>145.49</v>
      </c>
      <c r="L35" s="122">
        <v>132.43</v>
      </c>
      <c r="M35" s="122">
        <v>151.65</v>
      </c>
      <c r="N35" s="122">
        <v>154.25</v>
      </c>
      <c r="O35" s="122">
        <v>198.22</v>
      </c>
      <c r="P35" s="122">
        <v>151.01</v>
      </c>
      <c r="Q35" s="122">
        <v>191.14</v>
      </c>
      <c r="R35" s="122">
        <v>165.37</v>
      </c>
      <c r="S35" s="64" t="s">
        <v>553</v>
      </c>
      <c r="T35" s="30"/>
      <c r="U35" s="30"/>
      <c r="V35" s="272" t="s">
        <v>214</v>
      </c>
      <c r="W35" s="254">
        <v>2</v>
      </c>
      <c r="X35" s="257" t="s">
        <v>533</v>
      </c>
      <c r="Y35" s="268">
        <v>4</v>
      </c>
      <c r="Z35" s="260" t="s">
        <v>580</v>
      </c>
      <c r="AA35" s="264">
        <v>8</v>
      </c>
      <c r="AB35" s="260" t="str">
        <f t="shared" si="1"/>
        <v>248</v>
      </c>
      <c r="AC35" s="266">
        <v>1</v>
      </c>
      <c r="AD35" s="17"/>
    </row>
    <row r="36" spans="1:30">
      <c r="A36" s="17"/>
      <c r="B36" s="43"/>
      <c r="C36" s="121"/>
      <c r="D36" s="121"/>
      <c r="E36" s="121"/>
      <c r="F36" s="121"/>
      <c r="G36" s="121"/>
      <c r="H36" s="121"/>
      <c r="I36" s="18"/>
      <c r="J36" s="18"/>
      <c r="K36" s="18"/>
      <c r="L36" s="18"/>
      <c r="M36" s="18"/>
      <c r="N36" s="18"/>
      <c r="O36" s="18"/>
      <c r="P36" s="18"/>
      <c r="Q36" s="18"/>
      <c r="R36" s="18"/>
      <c r="S36" s="64"/>
      <c r="T36" s="30"/>
      <c r="U36" s="30"/>
      <c r="V36" s="272" t="s">
        <v>214</v>
      </c>
      <c r="W36" s="254">
        <v>2</v>
      </c>
      <c r="X36" s="258" t="s">
        <v>533</v>
      </c>
      <c r="Y36" s="269">
        <v>4</v>
      </c>
      <c r="Z36" s="261" t="s">
        <v>581</v>
      </c>
      <c r="AA36" s="265">
        <v>9</v>
      </c>
      <c r="AB36" s="261" t="str">
        <f t="shared" si="1"/>
        <v>249</v>
      </c>
      <c r="AC36" s="266">
        <v>0.94</v>
      </c>
      <c r="AD36" s="17"/>
    </row>
    <row r="37" spans="1:30" ht="15.75" thickBot="1">
      <c r="A37" s="17"/>
      <c r="B37" s="125"/>
      <c r="C37" s="125"/>
      <c r="D37" s="125"/>
      <c r="E37" s="125"/>
      <c r="F37" s="125"/>
      <c r="G37" s="125"/>
      <c r="H37" s="30"/>
      <c r="I37" s="17"/>
      <c r="J37" s="17"/>
      <c r="K37" s="17"/>
      <c r="L37" s="17"/>
      <c r="M37" s="17"/>
      <c r="N37" s="18"/>
      <c r="O37" s="18"/>
      <c r="P37" s="30"/>
      <c r="Q37" s="18"/>
      <c r="R37" s="18"/>
      <c r="S37" s="18"/>
      <c r="T37" s="18"/>
      <c r="U37" s="30"/>
      <c r="V37" s="272" t="s">
        <v>214</v>
      </c>
      <c r="W37" s="254">
        <v>2</v>
      </c>
      <c r="X37" s="258" t="s">
        <v>533</v>
      </c>
      <c r="Y37" s="269">
        <v>4</v>
      </c>
      <c r="Z37" s="261" t="s">
        <v>582</v>
      </c>
      <c r="AA37" s="265">
        <v>10</v>
      </c>
      <c r="AB37" s="261" t="str">
        <f t="shared" si="1"/>
        <v>2410</v>
      </c>
      <c r="AC37" s="266">
        <v>0.71</v>
      </c>
      <c r="AD37" s="17"/>
    </row>
    <row r="38" spans="1:30" ht="15.75" thickBot="1">
      <c r="A38" s="17"/>
      <c r="B38" s="18"/>
      <c r="C38" s="329" t="s">
        <v>175</v>
      </c>
      <c r="D38" s="196" t="s">
        <v>243</v>
      </c>
      <c r="E38" s="196" t="s">
        <v>181</v>
      </c>
      <c r="F38" s="198" t="s">
        <v>170</v>
      </c>
      <c r="G38" s="196" t="s">
        <v>533</v>
      </c>
      <c r="H38" s="203" t="s">
        <v>187</v>
      </c>
      <c r="I38" s="196" t="s">
        <v>532</v>
      </c>
      <c r="J38" s="196" t="s">
        <v>534</v>
      </c>
      <c r="K38" s="17"/>
      <c r="L38" s="18"/>
      <c r="M38" s="17"/>
      <c r="N38" s="18"/>
      <c r="O38" s="30"/>
      <c r="P38" s="30"/>
      <c r="Q38" s="30"/>
      <c r="R38" s="30"/>
      <c r="S38" s="18"/>
      <c r="T38" s="30"/>
      <c r="U38" s="30"/>
      <c r="V38" s="272" t="s">
        <v>214</v>
      </c>
      <c r="W38" s="254">
        <v>2</v>
      </c>
      <c r="X38" s="258" t="s">
        <v>533</v>
      </c>
      <c r="Y38" s="269">
        <v>4</v>
      </c>
      <c r="Z38" s="261" t="s">
        <v>583</v>
      </c>
      <c r="AA38" s="265">
        <v>11</v>
      </c>
      <c r="AB38" s="261" t="str">
        <f t="shared" si="1"/>
        <v>2411</v>
      </c>
      <c r="AC38" s="266">
        <v>0.94</v>
      </c>
      <c r="AD38" s="17"/>
    </row>
    <row r="39" spans="1:30" ht="15.75" thickBot="1">
      <c r="A39" s="17"/>
      <c r="B39" s="18"/>
      <c r="C39" s="330" t="s">
        <v>169</v>
      </c>
      <c r="D39" s="197" t="s">
        <v>189</v>
      </c>
      <c r="E39" s="197" t="s">
        <v>189</v>
      </c>
      <c r="F39" s="199" t="s">
        <v>179</v>
      </c>
      <c r="G39" s="206" t="s">
        <v>580</v>
      </c>
      <c r="H39" s="204" t="s">
        <v>608</v>
      </c>
      <c r="I39" s="206" t="s">
        <v>566</v>
      </c>
      <c r="J39" s="202" t="s">
        <v>566</v>
      </c>
      <c r="K39" s="17"/>
      <c r="L39" s="18"/>
      <c r="M39" s="18"/>
      <c r="N39" s="18"/>
      <c r="O39" s="30"/>
      <c r="P39" s="30"/>
      <c r="Q39" s="30"/>
      <c r="R39" s="30"/>
      <c r="S39" s="18"/>
      <c r="T39" s="30"/>
      <c r="U39" s="30"/>
      <c r="V39" s="272" t="s">
        <v>214</v>
      </c>
      <c r="W39" s="254">
        <v>2</v>
      </c>
      <c r="X39" s="258" t="s">
        <v>533</v>
      </c>
      <c r="Y39" s="269">
        <v>4</v>
      </c>
      <c r="Z39" s="261" t="s">
        <v>584</v>
      </c>
      <c r="AA39" s="265">
        <v>12</v>
      </c>
      <c r="AB39" s="261" t="str">
        <f t="shared" si="1"/>
        <v>2412</v>
      </c>
      <c r="AC39" s="266">
        <v>0.9</v>
      </c>
      <c r="AD39" s="17"/>
    </row>
    <row r="40" spans="1:30">
      <c r="A40" s="17"/>
      <c r="B40" s="18"/>
      <c r="C40" s="331" t="s">
        <v>216</v>
      </c>
      <c r="D40" s="177" t="s">
        <v>191</v>
      </c>
      <c r="E40" s="177" t="s">
        <v>191</v>
      </c>
      <c r="F40" s="200" t="s">
        <v>194</v>
      </c>
      <c r="G40" s="202" t="s">
        <v>581</v>
      </c>
      <c r="H40" s="176"/>
      <c r="I40" s="202" t="s">
        <v>567</v>
      </c>
      <c r="J40" s="202" t="s">
        <v>567</v>
      </c>
      <c r="K40" s="17"/>
      <c r="L40" s="18"/>
      <c r="M40" s="18"/>
      <c r="N40" s="18"/>
      <c r="O40" s="30"/>
      <c r="P40" s="30"/>
      <c r="Q40" s="30"/>
      <c r="R40" s="30"/>
      <c r="S40" s="18"/>
      <c r="T40" s="30"/>
      <c r="U40" s="30"/>
      <c r="V40" s="272" t="s">
        <v>214</v>
      </c>
      <c r="W40" s="254">
        <v>2</v>
      </c>
      <c r="X40" s="258" t="s">
        <v>533</v>
      </c>
      <c r="Y40" s="269">
        <v>4</v>
      </c>
      <c r="Z40" s="261" t="s">
        <v>585</v>
      </c>
      <c r="AA40" s="265">
        <v>13</v>
      </c>
      <c r="AB40" s="261" t="str">
        <f t="shared" si="1"/>
        <v>2413</v>
      </c>
      <c r="AC40" s="266">
        <v>0.65</v>
      </c>
      <c r="AD40" s="17"/>
    </row>
    <row r="41" spans="1:30">
      <c r="A41" s="17"/>
      <c r="B41" s="18"/>
      <c r="C41" s="331" t="s">
        <v>217</v>
      </c>
      <c r="D41" s="177" t="s">
        <v>174</v>
      </c>
      <c r="E41" s="177" t="s">
        <v>174</v>
      </c>
      <c r="F41" s="200" t="s">
        <v>195</v>
      </c>
      <c r="G41" s="202" t="s">
        <v>582</v>
      </c>
      <c r="H41" s="176"/>
      <c r="I41" s="202" t="s">
        <v>568</v>
      </c>
      <c r="J41" s="202" t="s">
        <v>568</v>
      </c>
      <c r="K41" s="17"/>
      <c r="L41" s="18"/>
      <c r="M41" s="17"/>
      <c r="N41" s="18"/>
      <c r="O41" s="18"/>
      <c r="P41" s="18"/>
      <c r="Q41" s="18"/>
      <c r="R41" s="18"/>
      <c r="S41" s="18"/>
      <c r="T41" s="18"/>
      <c r="U41" s="18"/>
      <c r="V41" s="273" t="s">
        <v>214</v>
      </c>
      <c r="W41" s="263">
        <v>2</v>
      </c>
      <c r="X41" s="259" t="s">
        <v>533</v>
      </c>
      <c r="Y41" s="270">
        <v>4</v>
      </c>
      <c r="Z41" s="262" t="s">
        <v>574</v>
      </c>
      <c r="AA41" s="278">
        <v>1</v>
      </c>
      <c r="AB41" s="262" t="str">
        <f t="shared" si="1"/>
        <v>241</v>
      </c>
      <c r="AC41" s="279">
        <v>1</v>
      </c>
      <c r="AD41" s="17"/>
    </row>
    <row r="42" spans="1:30">
      <c r="A42" s="17"/>
      <c r="B42" s="18"/>
      <c r="C42" s="331" t="s">
        <v>218</v>
      </c>
      <c r="D42" s="182"/>
      <c r="E42" s="177"/>
      <c r="F42" s="200" t="s">
        <v>173</v>
      </c>
      <c r="G42" s="202" t="s">
        <v>583</v>
      </c>
      <c r="H42" s="176"/>
      <c r="I42" s="202" t="s">
        <v>569</v>
      </c>
      <c r="J42" s="202" t="s">
        <v>569</v>
      </c>
      <c r="K42" s="17"/>
      <c r="L42" s="18"/>
      <c r="M42" s="17"/>
      <c r="N42" s="18"/>
      <c r="O42" s="18"/>
      <c r="P42" s="30"/>
      <c r="Q42" s="18"/>
      <c r="R42" s="18"/>
      <c r="S42" s="18"/>
      <c r="T42" s="18"/>
      <c r="U42" s="30"/>
      <c r="V42" s="253"/>
      <c r="W42" s="93"/>
      <c r="X42" s="276" t="s">
        <v>187</v>
      </c>
      <c r="Y42" s="268">
        <v>5</v>
      </c>
      <c r="Z42" s="267"/>
      <c r="AA42" s="93"/>
      <c r="AB42" s="93"/>
      <c r="AC42" s="247"/>
      <c r="AD42" s="17"/>
    </row>
    <row r="43" spans="1:30" ht="15.75" thickBot="1">
      <c r="A43" s="17"/>
      <c r="B43" s="17"/>
      <c r="C43" s="332" t="s">
        <v>187</v>
      </c>
      <c r="D43" s="183"/>
      <c r="E43" s="183"/>
      <c r="F43" s="201"/>
      <c r="G43" s="202" t="s">
        <v>584</v>
      </c>
      <c r="H43" s="18"/>
      <c r="I43" s="202" t="s">
        <v>570</v>
      </c>
      <c r="J43" s="202" t="s">
        <v>570</v>
      </c>
      <c r="K43" s="17"/>
      <c r="L43" s="17"/>
      <c r="M43" s="17"/>
      <c r="N43" s="18"/>
      <c r="O43" s="30"/>
      <c r="P43" s="30"/>
      <c r="Q43" s="30"/>
      <c r="R43" s="30"/>
      <c r="S43" s="18"/>
      <c r="T43" s="30"/>
      <c r="U43" s="30"/>
      <c r="V43" s="245"/>
      <c r="W43" s="239"/>
      <c r="X43" s="277" t="s">
        <v>680</v>
      </c>
      <c r="Y43" s="270">
        <v>6</v>
      </c>
      <c r="Z43" s="85"/>
      <c r="AA43" s="239"/>
      <c r="AB43" s="239"/>
      <c r="AC43" s="254"/>
      <c r="AD43" s="17"/>
    </row>
    <row r="44" spans="1:30" ht="15.75" thickBot="1">
      <c r="A44" s="17"/>
      <c r="B44" s="17"/>
      <c r="C44" s="18"/>
      <c r="D44" s="18"/>
      <c r="E44" s="18"/>
      <c r="F44" s="18"/>
      <c r="G44" s="202" t="s">
        <v>585</v>
      </c>
      <c r="H44" s="18"/>
      <c r="I44" s="205" t="s">
        <v>571</v>
      </c>
      <c r="J44" s="205" t="s">
        <v>571</v>
      </c>
      <c r="K44" s="17"/>
      <c r="L44" s="17"/>
      <c r="M44" s="17"/>
      <c r="N44" s="18"/>
      <c r="O44" s="30"/>
      <c r="P44" s="30"/>
      <c r="Q44" s="30"/>
      <c r="R44" s="30"/>
      <c r="S44" s="18"/>
      <c r="T44" s="30"/>
      <c r="U44" s="30"/>
      <c r="V44" s="271" t="s">
        <v>166</v>
      </c>
      <c r="W44" s="247">
        <v>1</v>
      </c>
      <c r="X44" s="257" t="s">
        <v>243</v>
      </c>
      <c r="Y44" s="268">
        <v>1</v>
      </c>
      <c r="Z44" s="257" t="s">
        <v>189</v>
      </c>
      <c r="AA44" s="257">
        <v>1</v>
      </c>
      <c r="AB44" s="257" t="str">
        <f>W44&amp;Y44&amp;AA44</f>
        <v>111</v>
      </c>
      <c r="AC44" s="257">
        <v>1</v>
      </c>
      <c r="AD44" s="17"/>
    </row>
    <row r="45" spans="1:30" ht="15.75" thickBot="1">
      <c r="A45" s="17"/>
      <c r="B45" s="17"/>
      <c r="C45" s="18"/>
      <c r="D45" s="18"/>
      <c r="E45" s="18"/>
      <c r="F45" s="18"/>
      <c r="G45" s="614" t="s">
        <v>674</v>
      </c>
      <c r="H45" s="17"/>
      <c r="I45" s="64"/>
      <c r="J45" s="64"/>
      <c r="K45" s="17"/>
      <c r="L45" s="17"/>
      <c r="M45" s="17"/>
      <c r="N45" s="18"/>
      <c r="O45" s="30"/>
      <c r="P45" s="30"/>
      <c r="Q45" s="30"/>
      <c r="R45" s="30"/>
      <c r="S45" s="18"/>
      <c r="T45" s="30"/>
      <c r="U45" s="30"/>
      <c r="V45" s="272" t="s">
        <v>166</v>
      </c>
      <c r="W45" s="254">
        <v>1</v>
      </c>
      <c r="X45" s="258" t="s">
        <v>243</v>
      </c>
      <c r="Y45" s="269">
        <v>1</v>
      </c>
      <c r="Z45" s="258" t="s">
        <v>191</v>
      </c>
      <c r="AA45" s="258">
        <v>2</v>
      </c>
      <c r="AB45" s="258" t="str">
        <f t="shared" ref="AB45:AB60" si="2">W45&amp;Y45&amp;AA45</f>
        <v>112</v>
      </c>
      <c r="AC45" s="258">
        <v>0.99</v>
      </c>
      <c r="AD45" s="17"/>
    </row>
    <row r="46" spans="1:30">
      <c r="A46" s="17"/>
      <c r="B46" s="125"/>
      <c r="C46" s="125"/>
      <c r="D46" s="125"/>
      <c r="E46" s="125"/>
      <c r="F46" s="125"/>
      <c r="G46" s="17"/>
      <c r="H46" s="17"/>
      <c r="I46" s="64"/>
      <c r="J46" s="64"/>
      <c r="K46" s="17"/>
      <c r="L46" s="17"/>
      <c r="M46" s="17"/>
      <c r="N46" s="18"/>
      <c r="O46" s="30"/>
      <c r="P46" s="30"/>
      <c r="Q46" s="30"/>
      <c r="R46" s="30"/>
      <c r="S46" s="18"/>
      <c r="T46" s="30"/>
      <c r="U46" s="30"/>
      <c r="V46" s="272" t="s">
        <v>166</v>
      </c>
      <c r="W46" s="254">
        <v>1</v>
      </c>
      <c r="X46" s="259" t="s">
        <v>243</v>
      </c>
      <c r="Y46" s="269">
        <v>1</v>
      </c>
      <c r="Z46" s="259" t="s">
        <v>174</v>
      </c>
      <c r="AA46" s="259">
        <v>3</v>
      </c>
      <c r="AB46" s="259" t="str">
        <f t="shared" si="2"/>
        <v>113</v>
      </c>
      <c r="AC46" s="259">
        <v>1.04</v>
      </c>
      <c r="AD46" s="17"/>
    </row>
    <row r="47" spans="1:30" ht="15.75" thickBot="1">
      <c r="A47" s="17"/>
      <c r="B47" s="125"/>
      <c r="C47" s="125"/>
      <c r="D47" s="125"/>
      <c r="E47" s="125"/>
      <c r="F47" s="125"/>
      <c r="G47" s="125"/>
      <c r="H47" s="17"/>
      <c r="I47" s="17"/>
      <c r="J47" s="17"/>
      <c r="K47" s="17"/>
      <c r="L47" s="17"/>
      <c r="M47" s="17"/>
      <c r="N47" s="18"/>
      <c r="O47" s="30"/>
      <c r="P47" s="30"/>
      <c r="Q47" s="30"/>
      <c r="R47" s="30"/>
      <c r="S47" s="18"/>
      <c r="T47" s="30"/>
      <c r="U47" s="30"/>
      <c r="V47" s="272" t="s">
        <v>166</v>
      </c>
      <c r="W47" s="254">
        <v>1</v>
      </c>
      <c r="X47" s="257" t="s">
        <v>181</v>
      </c>
      <c r="Y47" s="268">
        <v>2</v>
      </c>
      <c r="Z47" s="257" t="s">
        <v>189</v>
      </c>
      <c r="AA47" s="257">
        <v>1</v>
      </c>
      <c r="AB47" s="257" t="str">
        <f t="shared" si="2"/>
        <v>121</v>
      </c>
      <c r="AC47" s="257">
        <v>1</v>
      </c>
      <c r="AD47" s="17"/>
    </row>
    <row r="48" spans="1:30" ht="18.75" thickBot="1">
      <c r="A48" s="17"/>
      <c r="B48" s="36"/>
      <c r="C48" s="1064" t="s">
        <v>632</v>
      </c>
      <c r="D48" s="1065"/>
      <c r="E48" s="1065"/>
      <c r="F48" s="1065"/>
      <c r="G48" s="1065"/>
      <c r="H48" s="1065"/>
      <c r="I48" s="1066"/>
      <c r="J48" s="38"/>
      <c r="K48" s="17"/>
      <c r="L48" s="17"/>
      <c r="M48" s="17"/>
      <c r="N48" s="18"/>
      <c r="O48" s="30"/>
      <c r="P48" s="30"/>
      <c r="Q48" s="30"/>
      <c r="R48" s="30"/>
      <c r="S48" s="18"/>
      <c r="T48" s="30"/>
      <c r="U48" s="30"/>
      <c r="V48" s="272" t="s">
        <v>166</v>
      </c>
      <c r="W48" s="254">
        <v>1</v>
      </c>
      <c r="X48" s="258" t="s">
        <v>181</v>
      </c>
      <c r="Y48" s="269">
        <v>2</v>
      </c>
      <c r="Z48" s="258" t="s">
        <v>191</v>
      </c>
      <c r="AA48" s="258">
        <v>2</v>
      </c>
      <c r="AB48" s="258" t="str">
        <f t="shared" si="2"/>
        <v>122</v>
      </c>
      <c r="AC48" s="258">
        <v>1.02</v>
      </c>
      <c r="AD48" s="17"/>
    </row>
    <row r="49" spans="1:30">
      <c r="A49" s="17"/>
      <c r="B49" s="35"/>
      <c r="C49" s="36"/>
      <c r="D49" s="37"/>
      <c r="E49" s="37"/>
      <c r="F49" s="37"/>
      <c r="G49" s="37"/>
      <c r="H49" s="37"/>
      <c r="I49" s="38"/>
      <c r="J49" s="39"/>
      <c r="K49" s="17"/>
      <c r="L49" s="17"/>
      <c r="M49" s="17"/>
      <c r="N49" s="18"/>
      <c r="O49" s="18"/>
      <c r="P49" s="18"/>
      <c r="Q49" s="18"/>
      <c r="R49" s="18"/>
      <c r="S49" s="18"/>
      <c r="T49" s="18"/>
      <c r="U49" s="18"/>
      <c r="V49" s="272" t="s">
        <v>166</v>
      </c>
      <c r="W49" s="254">
        <v>1</v>
      </c>
      <c r="X49" s="259" t="s">
        <v>181</v>
      </c>
      <c r="Y49" s="270">
        <v>2</v>
      </c>
      <c r="Z49" s="259" t="s">
        <v>174</v>
      </c>
      <c r="AA49" s="259">
        <v>3</v>
      </c>
      <c r="AB49" s="259" t="str">
        <f t="shared" si="2"/>
        <v>123</v>
      </c>
      <c r="AC49" s="259">
        <v>1.1000000000000001</v>
      </c>
      <c r="AD49" s="17"/>
    </row>
    <row r="50" spans="1:30" ht="31.5" customHeight="1">
      <c r="A50" s="17"/>
      <c r="B50" s="40"/>
      <c r="C50" s="41" t="s">
        <v>210</v>
      </c>
      <c r="D50" s="42" t="s">
        <v>172</v>
      </c>
      <c r="E50" s="42" t="s">
        <v>211</v>
      </c>
      <c r="F50" s="43" t="s">
        <v>162</v>
      </c>
      <c r="G50" s="43" t="s">
        <v>163</v>
      </c>
      <c r="H50" s="43" t="s">
        <v>164</v>
      </c>
      <c r="I50" s="44" t="s">
        <v>165</v>
      </c>
      <c r="J50" s="49" t="s">
        <v>522</v>
      </c>
      <c r="K50" s="126" t="s">
        <v>523</v>
      </c>
      <c r="L50" s="29" t="s">
        <v>524</v>
      </c>
      <c r="M50" s="29" t="s">
        <v>525</v>
      </c>
      <c r="N50" s="29" t="s">
        <v>526</v>
      </c>
      <c r="O50" s="29" t="s">
        <v>527</v>
      </c>
      <c r="P50" s="29" t="s">
        <v>528</v>
      </c>
      <c r="Q50" s="29" t="s">
        <v>529</v>
      </c>
      <c r="R50" s="29" t="s">
        <v>530</v>
      </c>
      <c r="S50" s="29" t="s">
        <v>531</v>
      </c>
      <c r="T50" s="18"/>
      <c r="U50" s="30"/>
      <c r="V50" s="272" t="s">
        <v>166</v>
      </c>
      <c r="W50" s="254">
        <v>1</v>
      </c>
      <c r="X50" s="257" t="s">
        <v>170</v>
      </c>
      <c r="Y50" s="269">
        <v>3</v>
      </c>
      <c r="Z50" s="257" t="s">
        <v>179</v>
      </c>
      <c r="AA50" s="257">
        <v>4</v>
      </c>
      <c r="AB50" s="257" t="str">
        <f t="shared" si="2"/>
        <v>134</v>
      </c>
      <c r="AC50" s="257">
        <v>1.1399999999999999</v>
      </c>
      <c r="AD50" s="17"/>
    </row>
    <row r="51" spans="1:30" ht="15.75" thickBot="1">
      <c r="A51" s="17"/>
      <c r="B51" s="40"/>
      <c r="C51" s="45" t="s">
        <v>219</v>
      </c>
      <c r="D51" s="23">
        <v>68</v>
      </c>
      <c r="E51" s="23" t="s">
        <v>212</v>
      </c>
      <c r="F51" s="23">
        <v>10</v>
      </c>
      <c r="G51" s="23">
        <v>117</v>
      </c>
      <c r="H51" s="23">
        <v>20</v>
      </c>
      <c r="I51" s="46">
        <v>146</v>
      </c>
      <c r="J51" s="47"/>
      <c r="K51" s="17"/>
      <c r="L51" s="17"/>
      <c r="M51" s="17"/>
      <c r="N51" s="18"/>
      <c r="O51" s="30"/>
      <c r="P51" s="30"/>
      <c r="Q51" s="30"/>
      <c r="R51" s="30" t="s">
        <v>621</v>
      </c>
      <c r="S51" s="18"/>
      <c r="T51" s="30"/>
      <c r="U51" s="30"/>
      <c r="V51" s="272" t="s">
        <v>166</v>
      </c>
      <c r="W51" s="254">
        <v>1</v>
      </c>
      <c r="X51" s="258" t="s">
        <v>170</v>
      </c>
      <c r="Y51" s="269">
        <v>3</v>
      </c>
      <c r="Z51" s="258" t="s">
        <v>194</v>
      </c>
      <c r="AA51" s="258">
        <v>5</v>
      </c>
      <c r="AB51" s="258" t="str">
        <f t="shared" si="2"/>
        <v>135</v>
      </c>
      <c r="AC51" s="258">
        <v>1</v>
      </c>
      <c r="AD51" s="17"/>
    </row>
    <row r="52" spans="1:30">
      <c r="A52" s="17"/>
      <c r="B52" s="48">
        <v>1</v>
      </c>
      <c r="C52" s="45" t="s">
        <v>171</v>
      </c>
      <c r="D52" s="23">
        <v>50</v>
      </c>
      <c r="E52" s="23">
        <v>33</v>
      </c>
      <c r="F52" s="23">
        <v>34</v>
      </c>
      <c r="G52" s="23" t="s">
        <v>212</v>
      </c>
      <c r="H52" s="23">
        <v>20</v>
      </c>
      <c r="I52" s="46">
        <v>87</v>
      </c>
      <c r="J52" s="48">
        <v>1</v>
      </c>
      <c r="K52" s="17"/>
      <c r="L52" s="17"/>
      <c r="M52" s="611" t="s">
        <v>795</v>
      </c>
      <c r="N52" s="612">
        <v>123.84</v>
      </c>
      <c r="O52" s="30"/>
      <c r="P52" s="30"/>
      <c r="Q52" s="1067" t="s">
        <v>604</v>
      </c>
      <c r="R52" s="1068"/>
      <c r="S52" s="1069"/>
      <c r="T52" s="30"/>
      <c r="U52" s="30"/>
      <c r="V52" s="272" t="s">
        <v>166</v>
      </c>
      <c r="W52" s="254">
        <v>1</v>
      </c>
      <c r="X52" s="258" t="s">
        <v>170</v>
      </c>
      <c r="Y52" s="269">
        <v>3</v>
      </c>
      <c r="Z52" s="258" t="s">
        <v>195</v>
      </c>
      <c r="AA52" s="258">
        <v>6</v>
      </c>
      <c r="AB52" s="258" t="str">
        <f t="shared" si="2"/>
        <v>136</v>
      </c>
      <c r="AC52" s="258">
        <v>0.9</v>
      </c>
      <c r="AD52" s="17"/>
    </row>
    <row r="53" spans="1:30">
      <c r="A53" s="17"/>
      <c r="B53" s="48">
        <v>2</v>
      </c>
      <c r="C53" s="45" t="s">
        <v>213</v>
      </c>
      <c r="D53" s="23">
        <v>95</v>
      </c>
      <c r="E53" s="23">
        <v>85</v>
      </c>
      <c r="F53" s="23">
        <v>71</v>
      </c>
      <c r="G53" s="23">
        <v>115</v>
      </c>
      <c r="H53" s="23">
        <v>130</v>
      </c>
      <c r="I53" s="46">
        <v>87</v>
      </c>
      <c r="J53" s="48">
        <v>2</v>
      </c>
      <c r="K53" s="17"/>
      <c r="L53" s="17"/>
      <c r="M53" s="610" t="s">
        <v>793</v>
      </c>
      <c r="N53" s="610">
        <v>143.77000000000001</v>
      </c>
      <c r="O53" s="30"/>
      <c r="P53" s="30"/>
      <c r="Q53" s="207" t="s">
        <v>243</v>
      </c>
      <c r="R53" s="208">
        <v>20</v>
      </c>
      <c r="S53" s="209"/>
      <c r="T53" s="30"/>
      <c r="U53" s="30"/>
      <c r="V53" s="272" t="s">
        <v>166</v>
      </c>
      <c r="W53" s="254">
        <v>1</v>
      </c>
      <c r="X53" s="259" t="s">
        <v>170</v>
      </c>
      <c r="Y53" s="270">
        <v>3</v>
      </c>
      <c r="Z53" s="259" t="s">
        <v>173</v>
      </c>
      <c r="AA53" s="259">
        <v>7</v>
      </c>
      <c r="AB53" s="259" t="str">
        <f t="shared" si="2"/>
        <v>137</v>
      </c>
      <c r="AC53" s="259">
        <v>0.7</v>
      </c>
      <c r="AD53" s="17"/>
    </row>
    <row r="54" spans="1:30">
      <c r="A54" s="17"/>
      <c r="B54" s="48">
        <v>1</v>
      </c>
      <c r="C54" s="45" t="s">
        <v>166</v>
      </c>
      <c r="D54" s="387">
        <v>24</v>
      </c>
      <c r="E54" s="23">
        <v>24</v>
      </c>
      <c r="F54" s="23">
        <v>19</v>
      </c>
      <c r="G54" s="23" t="s">
        <v>212</v>
      </c>
      <c r="H54" s="23">
        <v>70</v>
      </c>
      <c r="I54" s="46">
        <v>88</v>
      </c>
      <c r="J54" s="48">
        <v>1</v>
      </c>
      <c r="K54" s="17"/>
      <c r="L54" s="17"/>
      <c r="M54" s="610" t="s">
        <v>791</v>
      </c>
      <c r="N54" s="610">
        <v>145.49</v>
      </c>
      <c r="O54" s="30"/>
      <c r="P54" s="30"/>
      <c r="Q54" s="207" t="s">
        <v>181</v>
      </c>
      <c r="R54" s="208">
        <v>20</v>
      </c>
      <c r="S54" s="209"/>
      <c r="T54" s="30"/>
      <c r="U54" s="30"/>
      <c r="V54" s="272" t="s">
        <v>166</v>
      </c>
      <c r="W54" s="254">
        <v>1</v>
      </c>
      <c r="X54" s="257" t="s">
        <v>533</v>
      </c>
      <c r="Y54" s="239">
        <v>4</v>
      </c>
      <c r="Z54" s="257" t="s">
        <v>580</v>
      </c>
      <c r="AA54" s="257">
        <v>8</v>
      </c>
      <c r="AB54" s="257" t="str">
        <f t="shared" si="2"/>
        <v>148</v>
      </c>
      <c r="AC54" s="266">
        <v>1</v>
      </c>
      <c r="AD54" s="17"/>
    </row>
    <row r="55" spans="1:30" ht="15.75" thickBot="1">
      <c r="A55" s="17"/>
      <c r="B55" s="50">
        <v>2</v>
      </c>
      <c r="C55" s="51" t="s">
        <v>214</v>
      </c>
      <c r="D55" s="386">
        <v>64</v>
      </c>
      <c r="E55" s="52">
        <v>63</v>
      </c>
      <c r="F55" s="52">
        <v>34</v>
      </c>
      <c r="G55" s="52" t="s">
        <v>212</v>
      </c>
      <c r="H55" s="52">
        <v>80</v>
      </c>
      <c r="I55" s="53">
        <v>88</v>
      </c>
      <c r="J55" s="50">
        <v>2</v>
      </c>
      <c r="K55" s="17"/>
      <c r="L55" s="17"/>
      <c r="M55" s="610" t="s">
        <v>798</v>
      </c>
      <c r="N55" s="610">
        <v>132.43</v>
      </c>
      <c r="O55" s="18"/>
      <c r="P55" s="18"/>
      <c r="Q55" s="207" t="s">
        <v>170</v>
      </c>
      <c r="R55" s="208">
        <v>20</v>
      </c>
      <c r="S55" s="209"/>
      <c r="T55" s="18"/>
      <c r="U55" s="18"/>
      <c r="V55" s="272" t="s">
        <v>166</v>
      </c>
      <c r="W55" s="254">
        <v>1</v>
      </c>
      <c r="X55" s="258" t="s">
        <v>533</v>
      </c>
      <c r="Y55" s="239">
        <v>4</v>
      </c>
      <c r="Z55" s="258" t="s">
        <v>581</v>
      </c>
      <c r="AA55" s="258">
        <v>9</v>
      </c>
      <c r="AB55" s="258" t="str">
        <f t="shared" si="2"/>
        <v>149</v>
      </c>
      <c r="AC55" s="266">
        <v>0.94</v>
      </c>
      <c r="AD55" s="17"/>
    </row>
    <row r="56" spans="1:30" ht="30.75" thickBot="1">
      <c r="A56" s="17"/>
      <c r="B56" s="17"/>
      <c r="C56" s="17"/>
      <c r="D56" s="17"/>
      <c r="E56" s="17"/>
      <c r="F56" s="17"/>
      <c r="G56" s="17"/>
      <c r="H56" s="17"/>
      <c r="I56" s="17"/>
      <c r="J56" s="17"/>
      <c r="K56" s="17"/>
      <c r="L56" s="17"/>
      <c r="M56" s="610" t="s">
        <v>794</v>
      </c>
      <c r="N56" s="610">
        <v>151.65</v>
      </c>
      <c r="O56" s="18"/>
      <c r="P56" s="18"/>
      <c r="Q56" s="207" t="s">
        <v>533</v>
      </c>
      <c r="R56" s="208">
        <v>100</v>
      </c>
      <c r="S56" s="209" t="s">
        <v>620</v>
      </c>
      <c r="T56" s="17"/>
      <c r="U56" s="17"/>
      <c r="V56" s="272" t="s">
        <v>166</v>
      </c>
      <c r="W56" s="254">
        <v>1</v>
      </c>
      <c r="X56" s="258" t="s">
        <v>533</v>
      </c>
      <c r="Y56" s="239">
        <v>4</v>
      </c>
      <c r="Z56" s="258" t="s">
        <v>582</v>
      </c>
      <c r="AA56" s="258">
        <v>10</v>
      </c>
      <c r="AB56" s="258" t="str">
        <f t="shared" si="2"/>
        <v>1410</v>
      </c>
      <c r="AC56" s="266">
        <v>0.71</v>
      </c>
      <c r="AD56" s="17"/>
    </row>
    <row r="57" spans="1:30" ht="15.75" thickBot="1">
      <c r="A57" s="17"/>
      <c r="B57" s="58"/>
      <c r="C57" s="59"/>
      <c r="D57" s="59"/>
      <c r="E57" s="59"/>
      <c r="F57" s="59"/>
      <c r="G57" s="59"/>
      <c r="H57" s="59"/>
      <c r="I57" s="59"/>
      <c r="J57" s="60" t="s">
        <v>573</v>
      </c>
      <c r="K57" s="61"/>
      <c r="L57" s="17"/>
      <c r="M57" s="610" t="s">
        <v>792</v>
      </c>
      <c r="N57" s="610">
        <v>154.25</v>
      </c>
      <c r="O57" s="18"/>
      <c r="P57" s="18"/>
      <c r="Q57" s="210" t="s">
        <v>187</v>
      </c>
      <c r="R57" s="211">
        <v>20</v>
      </c>
      <c r="S57" s="212"/>
      <c r="T57" s="17"/>
      <c r="U57" s="17"/>
      <c r="V57" s="272" t="s">
        <v>166</v>
      </c>
      <c r="W57" s="254">
        <v>1</v>
      </c>
      <c r="X57" s="258" t="s">
        <v>533</v>
      </c>
      <c r="Y57" s="239">
        <v>4</v>
      </c>
      <c r="Z57" s="258" t="s">
        <v>583</v>
      </c>
      <c r="AA57" s="258">
        <v>11</v>
      </c>
      <c r="AB57" s="258" t="str">
        <f t="shared" si="2"/>
        <v>1411</v>
      </c>
      <c r="AC57" s="266">
        <v>0.94</v>
      </c>
      <c r="AD57" s="17"/>
    </row>
    <row r="58" spans="1:30">
      <c r="A58" s="17"/>
      <c r="B58" s="62" t="s">
        <v>220</v>
      </c>
      <c r="C58" s="63"/>
      <c r="D58" s="63"/>
      <c r="E58" s="63"/>
      <c r="F58" s="63"/>
      <c r="G58" s="63"/>
      <c r="H58" s="63"/>
      <c r="I58" s="64" t="s">
        <v>221</v>
      </c>
      <c r="J58" s="64" t="s">
        <v>633</v>
      </c>
      <c r="K58" s="65" t="s">
        <v>222</v>
      </c>
      <c r="L58" s="17"/>
      <c r="M58" s="610" t="s">
        <v>800</v>
      </c>
      <c r="N58" s="610">
        <v>198.22</v>
      </c>
      <c r="O58" s="18"/>
      <c r="P58" s="18"/>
      <c r="Q58" s="127"/>
      <c r="R58" s="18"/>
      <c r="S58" s="17"/>
      <c r="T58" s="17"/>
      <c r="U58" s="18"/>
      <c r="V58" s="272" t="s">
        <v>166</v>
      </c>
      <c r="W58" s="254">
        <v>1</v>
      </c>
      <c r="X58" s="258" t="s">
        <v>533</v>
      </c>
      <c r="Y58" s="239">
        <v>4</v>
      </c>
      <c r="Z58" s="258" t="s">
        <v>584</v>
      </c>
      <c r="AA58" s="258">
        <v>12</v>
      </c>
      <c r="AB58" s="258" t="str">
        <f t="shared" si="2"/>
        <v>1412</v>
      </c>
      <c r="AC58" s="266">
        <v>0.9</v>
      </c>
      <c r="AD58" s="17"/>
    </row>
    <row r="59" spans="1:30">
      <c r="A59" s="17"/>
      <c r="B59" s="54" t="s">
        <v>167</v>
      </c>
      <c r="C59" s="18"/>
      <c r="D59" s="18"/>
      <c r="E59" s="18"/>
      <c r="F59" s="18"/>
      <c r="G59" s="18"/>
      <c r="H59" s="18"/>
      <c r="I59" s="30">
        <v>1</v>
      </c>
      <c r="J59" s="30">
        <v>0</v>
      </c>
      <c r="K59" s="31">
        <v>9</v>
      </c>
      <c r="L59" s="17"/>
      <c r="M59" s="610" t="s">
        <v>796</v>
      </c>
      <c r="N59" s="610">
        <v>151.01</v>
      </c>
      <c r="O59" s="18"/>
      <c r="P59" s="18"/>
      <c r="Q59" s="18"/>
      <c r="R59" s="30"/>
      <c r="S59" s="17"/>
      <c r="T59" s="17"/>
      <c r="U59" s="18"/>
      <c r="V59" s="272" t="s">
        <v>166</v>
      </c>
      <c r="W59" s="254">
        <v>1</v>
      </c>
      <c r="X59" s="258" t="s">
        <v>533</v>
      </c>
      <c r="Y59" s="239">
        <v>4</v>
      </c>
      <c r="Z59" s="258" t="s">
        <v>585</v>
      </c>
      <c r="AA59" s="258">
        <v>13</v>
      </c>
      <c r="AB59" s="258" t="str">
        <f t="shared" si="2"/>
        <v>1413</v>
      </c>
      <c r="AC59" s="266">
        <v>0.65</v>
      </c>
      <c r="AD59" s="17"/>
    </row>
    <row r="60" spans="1:30">
      <c r="A60" s="17"/>
      <c r="B60" s="54" t="s">
        <v>223</v>
      </c>
      <c r="C60" s="18"/>
      <c r="D60" s="18"/>
      <c r="E60" s="18"/>
      <c r="F60" s="18"/>
      <c r="G60" s="18"/>
      <c r="H60" s="18"/>
      <c r="I60" s="30">
        <v>2</v>
      </c>
      <c r="J60" s="30">
        <v>43.2</v>
      </c>
      <c r="K60" s="31">
        <v>11</v>
      </c>
      <c r="L60" s="17"/>
      <c r="M60" s="610" t="s">
        <v>797</v>
      </c>
      <c r="N60" s="610">
        <v>191.14</v>
      </c>
      <c r="O60" s="18"/>
      <c r="P60" s="18"/>
      <c r="Q60" s="18"/>
      <c r="R60" s="30"/>
      <c r="S60" s="17"/>
      <c r="T60" s="17"/>
      <c r="U60" s="18"/>
      <c r="V60" s="273" t="s">
        <v>166</v>
      </c>
      <c r="W60" s="263">
        <v>1</v>
      </c>
      <c r="X60" s="259" t="s">
        <v>533</v>
      </c>
      <c r="Y60" s="244">
        <v>4</v>
      </c>
      <c r="Z60" s="259" t="s">
        <v>574</v>
      </c>
      <c r="AA60" s="259">
        <v>1</v>
      </c>
      <c r="AB60" s="259" t="str">
        <f t="shared" si="2"/>
        <v>141</v>
      </c>
      <c r="AC60" s="259">
        <v>1</v>
      </c>
      <c r="AD60" s="17"/>
    </row>
    <row r="61" spans="1:30" ht="15.75" thickBot="1">
      <c r="A61" s="17"/>
      <c r="B61" s="54" t="s">
        <v>224</v>
      </c>
      <c r="C61" s="18"/>
      <c r="D61" s="18"/>
      <c r="E61" s="18"/>
      <c r="F61" s="18"/>
      <c r="G61" s="18"/>
      <c r="H61" s="18"/>
      <c r="I61" s="30">
        <v>3.1</v>
      </c>
      <c r="J61" s="30">
        <v>3.3</v>
      </c>
      <c r="K61" s="31">
        <v>13</v>
      </c>
      <c r="L61" s="17"/>
      <c r="M61" s="610" t="s">
        <v>799</v>
      </c>
      <c r="N61" s="610">
        <v>165.37</v>
      </c>
      <c r="O61" s="18"/>
      <c r="P61" s="18"/>
      <c r="Q61" s="18"/>
      <c r="R61" s="30"/>
      <c r="S61" s="17"/>
      <c r="T61" s="17"/>
      <c r="U61" s="18"/>
      <c r="V61" s="30"/>
      <c r="W61" s="30"/>
      <c r="X61" s="276" t="s">
        <v>187</v>
      </c>
      <c r="Y61" s="268">
        <v>5</v>
      </c>
      <c r="Z61" s="17"/>
      <c r="AA61" s="17"/>
      <c r="AB61" s="17"/>
      <c r="AC61" s="17"/>
      <c r="AD61" s="17"/>
    </row>
    <row r="62" spans="1:30" ht="20.25" thickBot="1">
      <c r="A62" s="17"/>
      <c r="B62" s="54" t="s">
        <v>225</v>
      </c>
      <c r="C62" s="18"/>
      <c r="D62" s="18"/>
      <c r="E62" s="18"/>
      <c r="F62" s="18"/>
      <c r="G62" s="18"/>
      <c r="H62" s="18"/>
      <c r="I62" s="30">
        <v>3.2</v>
      </c>
      <c r="J62" s="30">
        <v>6.8</v>
      </c>
      <c r="K62" s="31">
        <v>13</v>
      </c>
      <c r="L62" s="17"/>
      <c r="M62" s="1091" t="s">
        <v>693</v>
      </c>
      <c r="N62" s="1092"/>
      <c r="O62" s="18"/>
      <c r="P62" s="18"/>
      <c r="Q62" s="18"/>
      <c r="R62" s="30"/>
      <c r="S62" s="17"/>
      <c r="T62" s="17"/>
      <c r="U62" s="18"/>
      <c r="V62" s="18"/>
      <c r="W62" s="18"/>
      <c r="X62" s="277" t="s">
        <v>680</v>
      </c>
      <c r="Y62" s="270">
        <v>6</v>
      </c>
      <c r="Z62" s="17"/>
      <c r="AA62" s="17"/>
      <c r="AB62" s="17"/>
      <c r="AC62" s="17"/>
      <c r="AD62" s="17"/>
    </row>
    <row r="63" spans="1:30">
      <c r="A63" s="17"/>
      <c r="B63" s="54" t="s">
        <v>226</v>
      </c>
      <c r="C63" s="18"/>
      <c r="D63" s="18"/>
      <c r="E63" s="18"/>
      <c r="F63" s="18"/>
      <c r="G63" s="18"/>
      <c r="H63" s="18"/>
      <c r="I63" s="30">
        <v>3.3</v>
      </c>
      <c r="J63" s="30">
        <v>3.1</v>
      </c>
      <c r="K63" s="31">
        <v>13</v>
      </c>
      <c r="L63" s="17"/>
      <c r="M63" s="17"/>
      <c r="N63" s="17"/>
      <c r="O63" s="18"/>
      <c r="P63" s="18"/>
      <c r="Q63" s="18"/>
      <c r="R63" s="30"/>
      <c r="S63" s="17"/>
      <c r="T63" s="17"/>
      <c r="U63" s="18"/>
      <c r="V63" s="18"/>
      <c r="W63" s="18"/>
      <c r="X63" s="17"/>
      <c r="Y63" s="17"/>
      <c r="Z63" s="17"/>
      <c r="AA63" s="17"/>
      <c r="AB63" s="17"/>
      <c r="AC63" s="17"/>
      <c r="AD63" s="17"/>
    </row>
    <row r="64" spans="1:30">
      <c r="A64" s="17"/>
      <c r="B64" s="54" t="s">
        <v>227</v>
      </c>
      <c r="C64" s="18"/>
      <c r="D64" s="18"/>
      <c r="E64" s="18"/>
      <c r="F64" s="18"/>
      <c r="G64" s="18"/>
      <c r="H64" s="18"/>
      <c r="I64" s="30">
        <v>3.4</v>
      </c>
      <c r="J64" s="30">
        <v>6.8</v>
      </c>
      <c r="K64" s="31">
        <v>13</v>
      </c>
      <c r="L64" s="17"/>
      <c r="M64" s="17"/>
      <c r="N64" s="17"/>
      <c r="O64" s="18"/>
      <c r="P64" s="18"/>
      <c r="Q64" s="18"/>
      <c r="R64" s="30"/>
      <c r="S64" s="17"/>
      <c r="T64" s="17"/>
      <c r="U64" s="18"/>
      <c r="V64" s="30"/>
      <c r="W64" s="30"/>
      <c r="X64" s="17"/>
      <c r="Y64" s="17"/>
      <c r="Z64" s="17"/>
      <c r="AA64" s="17"/>
      <c r="AB64" s="17"/>
      <c r="AC64" s="17"/>
      <c r="AD64" s="17"/>
    </row>
    <row r="65" spans="1:30">
      <c r="A65" s="17"/>
      <c r="B65" s="54" t="s">
        <v>228</v>
      </c>
      <c r="C65" s="18"/>
      <c r="D65" s="18"/>
      <c r="E65" s="18"/>
      <c r="F65" s="18"/>
      <c r="G65" s="18"/>
      <c r="H65" s="18"/>
      <c r="I65" s="30">
        <v>4</v>
      </c>
      <c r="J65" s="30">
        <v>7.4</v>
      </c>
      <c r="K65" s="31">
        <v>15</v>
      </c>
      <c r="L65" s="17"/>
      <c r="M65" s="17"/>
      <c r="N65" s="17"/>
      <c r="O65" s="18"/>
      <c r="P65" s="18"/>
      <c r="Q65" s="18"/>
      <c r="R65" s="30"/>
      <c r="S65" s="17"/>
      <c r="T65" s="17"/>
      <c r="U65" s="18"/>
      <c r="V65" s="1085" t="s">
        <v>707</v>
      </c>
      <c r="W65" s="1086"/>
      <c r="X65" s="1086"/>
      <c r="Y65" s="1086"/>
      <c r="Z65" s="1086"/>
      <c r="AA65" s="1086"/>
      <c r="AB65" s="1086"/>
      <c r="AC65" s="1087"/>
      <c r="AD65" s="17"/>
    </row>
    <row r="66" spans="1:30">
      <c r="A66" s="17"/>
      <c r="B66" s="54" t="s">
        <v>229</v>
      </c>
      <c r="C66" s="18"/>
      <c r="D66" s="18"/>
      <c r="E66" s="18"/>
      <c r="F66" s="18"/>
      <c r="G66" s="18"/>
      <c r="H66" s="18"/>
      <c r="I66" s="30">
        <v>5.0999999999999996</v>
      </c>
      <c r="J66" s="30">
        <v>14</v>
      </c>
      <c r="K66" s="31">
        <v>16</v>
      </c>
      <c r="L66" s="17"/>
      <c r="M66" s="17"/>
      <c r="N66" s="17"/>
      <c r="O66" s="18"/>
      <c r="P66" s="18"/>
      <c r="Q66" s="18"/>
      <c r="R66" s="30"/>
      <c r="S66" s="17"/>
      <c r="T66" s="17"/>
      <c r="U66" s="17"/>
      <c r="V66" s="253"/>
      <c r="W66" s="243"/>
      <c r="X66" s="243"/>
      <c r="Y66" s="243"/>
      <c r="Z66" s="93"/>
      <c r="AA66" s="93"/>
      <c r="AB66" s="93" t="s">
        <v>682</v>
      </c>
      <c r="AC66" s="247" t="s">
        <v>708</v>
      </c>
      <c r="AD66" s="17"/>
    </row>
    <row r="67" spans="1:30">
      <c r="A67" s="17"/>
      <c r="B67" s="54" t="s">
        <v>230</v>
      </c>
      <c r="C67" s="18"/>
      <c r="D67" s="18"/>
      <c r="E67" s="18"/>
      <c r="F67" s="18"/>
      <c r="G67" s="18"/>
      <c r="H67" s="18"/>
      <c r="I67" s="30">
        <v>5.2</v>
      </c>
      <c r="J67" s="30">
        <v>2</v>
      </c>
      <c r="K67" s="31">
        <v>16</v>
      </c>
      <c r="L67" s="17"/>
      <c r="M67" s="17"/>
      <c r="N67" s="17"/>
      <c r="O67" s="17"/>
      <c r="P67" s="17"/>
      <c r="Q67" s="17"/>
      <c r="R67" s="17"/>
      <c r="S67" s="17"/>
      <c r="T67" s="17"/>
      <c r="U67" s="17"/>
      <c r="V67" s="271" t="s">
        <v>214</v>
      </c>
      <c r="W67" s="93">
        <v>2</v>
      </c>
      <c r="X67" s="257" t="s">
        <v>243</v>
      </c>
      <c r="Y67" s="268">
        <v>1</v>
      </c>
      <c r="Z67" s="316" t="s">
        <v>190</v>
      </c>
      <c r="AA67" s="257">
        <v>1</v>
      </c>
      <c r="AB67" s="257" t="str">
        <f t="shared" ref="AB67:AB74" si="3">W67&amp;Y67&amp;AA67</f>
        <v>211</v>
      </c>
      <c r="AC67" s="260">
        <v>0.92</v>
      </c>
      <c r="AD67" s="17"/>
    </row>
    <row r="68" spans="1:30">
      <c r="A68" s="17"/>
      <c r="B68" s="54" t="s">
        <v>231</v>
      </c>
      <c r="C68" s="18"/>
      <c r="D68" s="18"/>
      <c r="E68" s="18"/>
      <c r="F68" s="18"/>
      <c r="G68" s="18"/>
      <c r="H68" s="18"/>
      <c r="I68" s="30">
        <v>5.3</v>
      </c>
      <c r="J68" s="30">
        <v>14</v>
      </c>
      <c r="K68" s="31">
        <v>16</v>
      </c>
      <c r="L68" s="17"/>
      <c r="M68" s="17"/>
      <c r="N68" s="17"/>
      <c r="O68" s="17"/>
      <c r="P68" s="17"/>
      <c r="Q68" s="17"/>
      <c r="R68" s="17"/>
      <c r="S68" s="17"/>
      <c r="T68" s="17"/>
      <c r="U68" s="17"/>
      <c r="V68" s="272" t="s">
        <v>214</v>
      </c>
      <c r="W68" s="239">
        <v>2</v>
      </c>
      <c r="X68" s="258" t="s">
        <v>243</v>
      </c>
      <c r="Y68" s="269">
        <v>1</v>
      </c>
      <c r="Z68" s="317" t="s">
        <v>180</v>
      </c>
      <c r="AA68" s="258">
        <v>2</v>
      </c>
      <c r="AB68" s="258" t="str">
        <f t="shared" si="3"/>
        <v>212</v>
      </c>
      <c r="AC68" s="261">
        <v>1</v>
      </c>
      <c r="AD68" s="17"/>
    </row>
    <row r="69" spans="1:30">
      <c r="A69" s="17"/>
      <c r="B69" s="54" t="s">
        <v>168</v>
      </c>
      <c r="C69" s="18"/>
      <c r="D69" s="18"/>
      <c r="E69" s="18"/>
      <c r="F69" s="18"/>
      <c r="G69" s="18"/>
      <c r="H69" s="18"/>
      <c r="I69" s="30">
        <v>5.4</v>
      </c>
      <c r="J69" s="30">
        <v>12</v>
      </c>
      <c r="K69" s="31">
        <v>16</v>
      </c>
      <c r="L69" s="17"/>
      <c r="M69" s="17"/>
      <c r="N69" s="17"/>
      <c r="O69" s="17"/>
      <c r="P69" s="17"/>
      <c r="Q69" s="17"/>
      <c r="R69" s="17"/>
      <c r="S69" s="17"/>
      <c r="T69" s="17"/>
      <c r="U69" s="17"/>
      <c r="V69" s="272" t="s">
        <v>214</v>
      </c>
      <c r="W69" s="239">
        <v>2</v>
      </c>
      <c r="X69" s="258" t="s">
        <v>243</v>
      </c>
      <c r="Y69" s="269">
        <v>1</v>
      </c>
      <c r="Z69" s="317" t="s">
        <v>192</v>
      </c>
      <c r="AA69" s="258">
        <v>3</v>
      </c>
      <c r="AB69" s="258" t="str">
        <f t="shared" si="3"/>
        <v>213</v>
      </c>
      <c r="AC69" s="261">
        <v>1.44</v>
      </c>
      <c r="AD69" s="17"/>
    </row>
    <row r="70" spans="1:30">
      <c r="A70" s="17"/>
      <c r="B70" s="54" t="s">
        <v>232</v>
      </c>
      <c r="C70" s="18"/>
      <c r="D70" s="18"/>
      <c r="E70" s="18"/>
      <c r="F70" s="18"/>
      <c r="G70" s="18"/>
      <c r="H70" s="18"/>
      <c r="I70" s="30">
        <v>5.5</v>
      </c>
      <c r="J70" s="30">
        <v>16</v>
      </c>
      <c r="K70" s="31">
        <v>16</v>
      </c>
      <c r="L70" s="17"/>
      <c r="M70" s="17"/>
      <c r="N70" s="17"/>
      <c r="O70" s="17"/>
      <c r="P70" s="17"/>
      <c r="Q70" s="17"/>
      <c r="R70" s="17"/>
      <c r="S70" s="17"/>
      <c r="T70" s="17"/>
      <c r="U70" s="17"/>
      <c r="V70" s="272" t="s">
        <v>214</v>
      </c>
      <c r="W70" s="239">
        <v>2</v>
      </c>
      <c r="X70" s="258" t="s">
        <v>243</v>
      </c>
      <c r="Y70" s="269">
        <v>1</v>
      </c>
      <c r="Z70" s="318" t="s">
        <v>193</v>
      </c>
      <c r="AA70" s="259">
        <v>4</v>
      </c>
      <c r="AB70" s="259" t="str">
        <f t="shared" si="3"/>
        <v>214</v>
      </c>
      <c r="AC70" s="262">
        <v>1.1100000000000001</v>
      </c>
      <c r="AD70" s="17"/>
    </row>
    <row r="71" spans="1:30">
      <c r="A71" s="17"/>
      <c r="B71" s="54" t="s">
        <v>233</v>
      </c>
      <c r="C71" s="18"/>
      <c r="D71" s="18"/>
      <c r="E71" s="18"/>
      <c r="F71" s="18"/>
      <c r="G71" s="18"/>
      <c r="H71" s="18"/>
      <c r="I71" s="30">
        <v>6.1</v>
      </c>
      <c r="J71" s="30">
        <v>84</v>
      </c>
      <c r="K71" s="31">
        <v>17</v>
      </c>
      <c r="L71" s="17"/>
      <c r="M71" s="17"/>
      <c r="N71" s="17"/>
      <c r="O71" s="17"/>
      <c r="P71" s="17"/>
      <c r="Q71" s="17"/>
      <c r="R71" s="17"/>
      <c r="S71" s="17"/>
      <c r="T71" s="17"/>
      <c r="U71" s="17"/>
      <c r="V71" s="272" t="s">
        <v>214</v>
      </c>
      <c r="W71" s="239">
        <v>2</v>
      </c>
      <c r="X71" s="316" t="s">
        <v>181</v>
      </c>
      <c r="Y71" s="268">
        <v>2</v>
      </c>
      <c r="Z71" s="317" t="s">
        <v>190</v>
      </c>
      <c r="AA71" s="258">
        <v>1</v>
      </c>
      <c r="AB71" s="258" t="str">
        <f t="shared" si="3"/>
        <v>221</v>
      </c>
      <c r="AC71" s="260">
        <v>0.92</v>
      </c>
      <c r="AD71" s="17"/>
    </row>
    <row r="72" spans="1:30">
      <c r="A72" s="17"/>
      <c r="B72" s="54" t="s">
        <v>234</v>
      </c>
      <c r="C72" s="18"/>
      <c r="D72" s="18"/>
      <c r="E72" s="18"/>
      <c r="F72" s="18"/>
      <c r="G72" s="18"/>
      <c r="H72" s="18"/>
      <c r="I72" s="30">
        <v>6.2</v>
      </c>
      <c r="J72" s="30">
        <v>27</v>
      </c>
      <c r="K72" s="31">
        <v>17</v>
      </c>
      <c r="L72" s="17"/>
      <c r="M72" s="17"/>
      <c r="N72" s="17"/>
      <c r="O72" s="17"/>
      <c r="P72" s="17"/>
      <c r="Q72" s="17"/>
      <c r="R72" s="17"/>
      <c r="S72" s="17"/>
      <c r="T72" s="17"/>
      <c r="U72" s="17"/>
      <c r="V72" s="272" t="s">
        <v>214</v>
      </c>
      <c r="W72" s="239">
        <v>2</v>
      </c>
      <c r="X72" s="317" t="s">
        <v>181</v>
      </c>
      <c r="Y72" s="269">
        <v>2</v>
      </c>
      <c r="Z72" s="317" t="s">
        <v>180</v>
      </c>
      <c r="AA72" s="258">
        <v>2</v>
      </c>
      <c r="AB72" s="258" t="str">
        <f t="shared" si="3"/>
        <v>222</v>
      </c>
      <c r="AC72" s="261">
        <v>1</v>
      </c>
      <c r="AD72" s="17"/>
    </row>
    <row r="73" spans="1:30">
      <c r="A73" s="17"/>
      <c r="B73" s="54" t="s">
        <v>235</v>
      </c>
      <c r="C73" s="18"/>
      <c r="D73" s="18"/>
      <c r="E73" s="18"/>
      <c r="F73" s="18"/>
      <c r="G73" s="18"/>
      <c r="H73" s="18"/>
      <c r="I73" s="30">
        <v>6.3</v>
      </c>
      <c r="J73" s="30">
        <v>87</v>
      </c>
      <c r="K73" s="31">
        <v>17</v>
      </c>
      <c r="L73" s="17"/>
      <c r="M73" s="17"/>
      <c r="N73" s="17"/>
      <c r="O73" s="17"/>
      <c r="P73" s="17"/>
      <c r="Q73" s="17"/>
      <c r="R73" s="17"/>
      <c r="S73" s="17"/>
      <c r="T73" s="17"/>
      <c r="U73" s="17"/>
      <c r="V73" s="272" t="s">
        <v>214</v>
      </c>
      <c r="W73" s="239">
        <v>2</v>
      </c>
      <c r="X73" s="317" t="s">
        <v>181</v>
      </c>
      <c r="Y73" s="269">
        <v>2</v>
      </c>
      <c r="Z73" s="317" t="s">
        <v>192</v>
      </c>
      <c r="AA73" s="258">
        <v>3</v>
      </c>
      <c r="AB73" s="258" t="str">
        <f t="shared" si="3"/>
        <v>223</v>
      </c>
      <c r="AC73" s="261">
        <v>1.44</v>
      </c>
      <c r="AD73" s="17"/>
    </row>
    <row r="74" spans="1:30">
      <c r="A74" s="17"/>
      <c r="B74" s="54" t="s">
        <v>236</v>
      </c>
      <c r="C74" s="18"/>
      <c r="D74" s="18"/>
      <c r="E74" s="18"/>
      <c r="F74" s="18"/>
      <c r="G74" s="18"/>
      <c r="H74" s="18"/>
      <c r="I74" s="30">
        <v>6.4</v>
      </c>
      <c r="J74" s="30">
        <v>75</v>
      </c>
      <c r="K74" s="31">
        <v>17</v>
      </c>
      <c r="L74" s="17"/>
      <c r="M74" s="17"/>
      <c r="N74" s="17"/>
      <c r="O74" s="17"/>
      <c r="P74" s="17"/>
      <c r="Q74" s="17"/>
      <c r="R74" s="17"/>
      <c r="S74" s="17"/>
      <c r="T74" s="17"/>
      <c r="U74" s="17"/>
      <c r="V74" s="272" t="s">
        <v>214</v>
      </c>
      <c r="W74" s="239">
        <v>2</v>
      </c>
      <c r="X74" s="318" t="s">
        <v>181</v>
      </c>
      <c r="Y74" s="270">
        <v>2</v>
      </c>
      <c r="Z74" s="318" t="s">
        <v>193</v>
      </c>
      <c r="AA74" s="259">
        <v>4</v>
      </c>
      <c r="AB74" s="259" t="str">
        <f t="shared" si="3"/>
        <v>224</v>
      </c>
      <c r="AC74" s="262">
        <v>1.1100000000000001</v>
      </c>
      <c r="AD74" s="17"/>
    </row>
    <row r="75" spans="1:30">
      <c r="A75" s="17"/>
      <c r="B75" s="54" t="s">
        <v>237</v>
      </c>
      <c r="C75" s="18"/>
      <c r="D75" s="18"/>
      <c r="E75" s="18"/>
      <c r="F75" s="18"/>
      <c r="G75" s="18"/>
      <c r="H75" s="18"/>
      <c r="I75" s="30">
        <v>6.5</v>
      </c>
      <c r="J75" s="30">
        <v>93</v>
      </c>
      <c r="K75" s="31">
        <v>17</v>
      </c>
      <c r="L75" s="17"/>
      <c r="M75" s="17"/>
      <c r="N75" s="17"/>
      <c r="O75" s="17"/>
      <c r="P75" s="17"/>
      <c r="Q75" s="17"/>
      <c r="R75" s="17"/>
      <c r="S75" s="17"/>
      <c r="T75" s="17"/>
      <c r="U75" s="17"/>
      <c r="V75" s="272" t="s">
        <v>214</v>
      </c>
      <c r="W75" s="254">
        <v>2</v>
      </c>
      <c r="X75" s="258" t="s">
        <v>170</v>
      </c>
      <c r="Y75" s="322">
        <v>3</v>
      </c>
      <c r="Z75" s="268" t="s">
        <v>180</v>
      </c>
      <c r="AA75" s="258">
        <v>2</v>
      </c>
      <c r="AB75" s="257" t="str">
        <f>W75&amp;Y75&amp;AA75</f>
        <v>232</v>
      </c>
      <c r="AC75" s="260">
        <v>1</v>
      </c>
      <c r="AD75" s="17"/>
    </row>
    <row r="76" spans="1:30">
      <c r="A76" s="17"/>
      <c r="B76" s="54" t="s">
        <v>238</v>
      </c>
      <c r="C76" s="18"/>
      <c r="D76" s="18"/>
      <c r="E76" s="18"/>
      <c r="F76" s="18"/>
      <c r="G76" s="18"/>
      <c r="H76" s="18"/>
      <c r="I76" s="30">
        <v>7.1</v>
      </c>
      <c r="J76" s="30">
        <v>60</v>
      </c>
      <c r="K76" s="31">
        <v>18</v>
      </c>
      <c r="L76" s="17"/>
      <c r="M76" s="17"/>
      <c r="N76" s="17"/>
      <c r="O76" s="17"/>
      <c r="P76" s="17"/>
      <c r="Q76" s="17"/>
      <c r="R76" s="17"/>
      <c r="S76" s="17"/>
      <c r="T76" s="17"/>
      <c r="U76" s="17"/>
      <c r="V76" s="272" t="s">
        <v>214</v>
      </c>
      <c r="W76" s="254">
        <v>2</v>
      </c>
      <c r="X76" s="258" t="s">
        <v>170</v>
      </c>
      <c r="Y76" s="322">
        <v>3</v>
      </c>
      <c r="Z76" s="270" t="s">
        <v>184</v>
      </c>
      <c r="AA76" s="258">
        <v>5</v>
      </c>
      <c r="AB76" s="259" t="str">
        <f>W76&amp;Y76&amp;AA76</f>
        <v>235</v>
      </c>
      <c r="AC76" s="262">
        <v>1.1100000000000001</v>
      </c>
      <c r="AD76" s="17"/>
    </row>
    <row r="77" spans="1:30">
      <c r="A77" s="17"/>
      <c r="B77" s="54" t="s">
        <v>239</v>
      </c>
      <c r="C77" s="18"/>
      <c r="D77" s="18"/>
      <c r="E77" s="18"/>
      <c r="F77" s="18"/>
      <c r="G77" s="18"/>
      <c r="H77" s="18"/>
      <c r="I77" s="30">
        <v>7.2</v>
      </c>
      <c r="J77" s="30">
        <v>4</v>
      </c>
      <c r="K77" s="31">
        <v>18</v>
      </c>
      <c r="L77" s="17"/>
      <c r="M77" s="17"/>
      <c r="N77" s="17"/>
      <c r="O77" s="17"/>
      <c r="P77" s="17"/>
      <c r="Q77" s="17"/>
      <c r="R77" s="17"/>
      <c r="S77" s="17"/>
      <c r="T77" s="17"/>
      <c r="U77" s="17"/>
      <c r="V77" s="272" t="s">
        <v>214</v>
      </c>
      <c r="W77" s="254">
        <v>2</v>
      </c>
      <c r="X77" s="257" t="s">
        <v>533</v>
      </c>
      <c r="Y77" s="323">
        <v>4</v>
      </c>
      <c r="Z77" s="324" t="s">
        <v>674</v>
      </c>
      <c r="AA77" s="264">
        <v>7</v>
      </c>
      <c r="AB77" s="258" t="str">
        <f>W77&amp;Y77&amp;AA77</f>
        <v>247</v>
      </c>
      <c r="AC77" s="266">
        <v>1</v>
      </c>
      <c r="AD77" s="17"/>
    </row>
    <row r="78" spans="1:30">
      <c r="A78" s="17"/>
      <c r="B78" s="54" t="s">
        <v>240</v>
      </c>
      <c r="C78" s="18"/>
      <c r="D78" s="18"/>
      <c r="E78" s="18"/>
      <c r="F78" s="18"/>
      <c r="G78" s="18"/>
      <c r="H78" s="18"/>
      <c r="I78" s="30">
        <v>7.3</v>
      </c>
      <c r="J78" s="30">
        <v>52</v>
      </c>
      <c r="K78" s="31">
        <v>18</v>
      </c>
      <c r="L78" s="17"/>
      <c r="M78" s="17"/>
      <c r="N78" s="17"/>
      <c r="O78" s="17"/>
      <c r="P78" s="17"/>
      <c r="Q78" s="17"/>
      <c r="R78" s="17"/>
      <c r="S78" s="17"/>
      <c r="T78" s="17"/>
      <c r="U78" s="17"/>
      <c r="V78" s="253"/>
      <c r="W78" s="93"/>
      <c r="X78" s="276" t="s">
        <v>187</v>
      </c>
      <c r="Y78" s="268">
        <v>5</v>
      </c>
      <c r="Z78" s="267"/>
      <c r="AA78" s="93"/>
      <c r="AB78" s="93"/>
      <c r="AC78" s="247"/>
      <c r="AD78" s="17"/>
    </row>
    <row r="79" spans="1:30">
      <c r="A79" s="17"/>
      <c r="B79" s="54" t="s">
        <v>241</v>
      </c>
      <c r="C79" s="18"/>
      <c r="D79" s="18"/>
      <c r="E79" s="18"/>
      <c r="F79" s="18"/>
      <c r="G79" s="18"/>
      <c r="H79" s="18"/>
      <c r="I79" s="30">
        <v>7.4</v>
      </c>
      <c r="J79" s="30">
        <v>7</v>
      </c>
      <c r="K79" s="31">
        <v>18</v>
      </c>
      <c r="L79" s="17"/>
      <c r="M79" s="17"/>
      <c r="N79" s="17"/>
      <c r="O79" s="17"/>
      <c r="P79" s="17"/>
      <c r="Q79" s="17"/>
      <c r="R79" s="17"/>
      <c r="S79" s="17"/>
      <c r="T79" s="17"/>
      <c r="U79" s="17"/>
      <c r="V79" s="245"/>
      <c r="W79" s="239"/>
      <c r="X79" s="277" t="s">
        <v>680</v>
      </c>
      <c r="Y79" s="270">
        <v>6</v>
      </c>
      <c r="Z79" s="85"/>
      <c r="AA79" s="239"/>
      <c r="AB79" s="239"/>
      <c r="AC79" s="254"/>
      <c r="AD79" s="17"/>
    </row>
    <row r="80" spans="1:30">
      <c r="A80" s="17"/>
      <c r="B80" s="54"/>
      <c r="C80" s="18"/>
      <c r="D80" s="18"/>
      <c r="E80" s="18"/>
      <c r="F80" s="18"/>
      <c r="G80" s="18"/>
      <c r="H80" s="18"/>
      <c r="I80" s="30"/>
      <c r="J80" s="30"/>
      <c r="K80" s="31"/>
      <c r="L80" s="17"/>
      <c r="M80" s="17"/>
      <c r="N80" s="17"/>
      <c r="O80" s="17"/>
      <c r="P80" s="17"/>
      <c r="Q80" s="17"/>
      <c r="R80" s="17"/>
      <c r="S80" s="17"/>
      <c r="T80" s="17"/>
      <c r="U80" s="17"/>
      <c r="V80" s="271" t="s">
        <v>166</v>
      </c>
      <c r="W80" s="247">
        <v>1</v>
      </c>
      <c r="X80" s="257" t="s">
        <v>243</v>
      </c>
      <c r="Y80" s="268">
        <v>1</v>
      </c>
      <c r="Z80" s="316" t="s">
        <v>190</v>
      </c>
      <c r="AA80" s="257">
        <v>1</v>
      </c>
      <c r="AB80" s="257" t="str">
        <f t="shared" ref="AB80:AB89" si="4">W80&amp;Y80&amp;AA80</f>
        <v>111</v>
      </c>
      <c r="AC80" s="257">
        <v>0.95</v>
      </c>
      <c r="AD80" s="17"/>
    </row>
    <row r="81" spans="1:30" ht="15.75" thickBot="1">
      <c r="A81" s="17"/>
      <c r="B81" s="55"/>
      <c r="C81" s="56"/>
      <c r="D81" s="56"/>
      <c r="E81" s="56"/>
      <c r="F81" s="56"/>
      <c r="G81" s="56"/>
      <c r="H81" s="56"/>
      <c r="I81" s="56"/>
      <c r="J81" s="56"/>
      <c r="K81" s="57"/>
      <c r="L81" s="17"/>
      <c r="M81" s="17"/>
      <c r="N81" s="17"/>
      <c r="O81" s="17"/>
      <c r="P81" s="17"/>
      <c r="Q81" s="17"/>
      <c r="R81" s="17"/>
      <c r="S81" s="17"/>
      <c r="T81" s="17"/>
      <c r="U81" s="17"/>
      <c r="V81" s="271" t="s">
        <v>166</v>
      </c>
      <c r="W81" s="254">
        <v>1</v>
      </c>
      <c r="X81" s="258" t="s">
        <v>243</v>
      </c>
      <c r="Y81" s="269">
        <v>1</v>
      </c>
      <c r="Z81" s="317" t="s">
        <v>180</v>
      </c>
      <c r="AA81" s="258">
        <v>2</v>
      </c>
      <c r="AB81" s="258" t="str">
        <f t="shared" si="4"/>
        <v>112</v>
      </c>
      <c r="AC81" s="258">
        <v>1</v>
      </c>
      <c r="AD81" s="17"/>
    </row>
    <row r="82" spans="1:30">
      <c r="A82" s="17"/>
      <c r="B82" s="17"/>
      <c r="C82" s="17"/>
      <c r="D82" s="17"/>
      <c r="E82" s="17"/>
      <c r="F82" s="17"/>
      <c r="G82" s="17"/>
      <c r="H82" s="17"/>
      <c r="I82" s="17"/>
      <c r="J82" s="17"/>
      <c r="K82" s="17"/>
      <c r="L82" s="17"/>
      <c r="M82" s="17"/>
      <c r="N82" s="17"/>
      <c r="O82" s="17"/>
      <c r="P82" s="17"/>
      <c r="Q82" s="17"/>
      <c r="R82" s="17"/>
      <c r="S82" s="17"/>
      <c r="T82" s="17"/>
      <c r="U82" s="17"/>
      <c r="V82" s="272" t="s">
        <v>166</v>
      </c>
      <c r="W82" s="254">
        <v>1</v>
      </c>
      <c r="X82" s="258" t="s">
        <v>243</v>
      </c>
      <c r="Y82" s="269">
        <v>1</v>
      </c>
      <c r="Z82" s="317" t="s">
        <v>192</v>
      </c>
      <c r="AA82" s="258">
        <v>3</v>
      </c>
      <c r="AB82" s="258" t="str">
        <f t="shared" si="4"/>
        <v>113</v>
      </c>
      <c r="AC82" s="258">
        <v>1.37</v>
      </c>
      <c r="AD82" s="17"/>
    </row>
    <row r="83" spans="1:30" ht="15.75" thickBot="1">
      <c r="A83" s="128"/>
      <c r="B83" s="128"/>
      <c r="C83" s="128"/>
      <c r="D83" s="128"/>
      <c r="E83" s="128"/>
      <c r="F83" s="128"/>
      <c r="G83" s="128"/>
      <c r="H83" s="128"/>
      <c r="I83" s="128"/>
      <c r="J83" s="128"/>
      <c r="K83" s="128"/>
      <c r="L83" s="128"/>
      <c r="M83" s="28"/>
      <c r="N83" s="128"/>
      <c r="O83" s="128"/>
      <c r="P83" s="128"/>
      <c r="Q83" s="128"/>
      <c r="R83" s="128"/>
      <c r="S83" s="17"/>
      <c r="T83" s="17"/>
      <c r="U83" s="17"/>
      <c r="V83" s="272" t="s">
        <v>166</v>
      </c>
      <c r="W83" s="254">
        <v>1</v>
      </c>
      <c r="X83" s="259" t="s">
        <v>243</v>
      </c>
      <c r="Y83" s="269">
        <v>1</v>
      </c>
      <c r="Z83" s="318" t="s">
        <v>193</v>
      </c>
      <c r="AA83" s="259">
        <v>4</v>
      </c>
      <c r="AB83" s="259" t="str">
        <f t="shared" si="4"/>
        <v>114</v>
      </c>
      <c r="AC83" s="259">
        <v>1.04</v>
      </c>
      <c r="AD83" s="17"/>
    </row>
    <row r="84" spans="1:30">
      <c r="A84" s="128"/>
      <c r="B84" s="129"/>
      <c r="C84" s="130"/>
      <c r="D84" s="130"/>
      <c r="E84" s="130"/>
      <c r="F84" s="130"/>
      <c r="G84" s="130"/>
      <c r="H84" s="130"/>
      <c r="I84" s="152"/>
      <c r="J84" s="151"/>
      <c r="K84" s="404" t="s">
        <v>630</v>
      </c>
      <c r="L84" s="42"/>
      <c r="M84" s="28"/>
      <c r="N84" s="1078" t="s">
        <v>542</v>
      </c>
      <c r="O84" s="1079"/>
      <c r="P84" s="1079"/>
      <c r="Q84" s="1080"/>
      <c r="R84" s="128"/>
      <c r="S84" s="17"/>
      <c r="T84" s="17"/>
      <c r="U84" s="17"/>
      <c r="V84" s="272" t="s">
        <v>166</v>
      </c>
      <c r="W84" s="254">
        <v>1</v>
      </c>
      <c r="X84" s="257" t="s">
        <v>181</v>
      </c>
      <c r="Y84" s="268">
        <v>2</v>
      </c>
      <c r="Z84" s="317" t="s">
        <v>190</v>
      </c>
      <c r="AA84" s="258">
        <v>1</v>
      </c>
      <c r="AB84" s="257" t="str">
        <f t="shared" si="4"/>
        <v>121</v>
      </c>
      <c r="AC84" s="257">
        <v>0.95</v>
      </c>
      <c r="AD84" s="17"/>
    </row>
    <row r="85" spans="1:30" ht="17.25">
      <c r="A85" s="128"/>
      <c r="B85" s="1070" t="s">
        <v>505</v>
      </c>
      <c r="C85" s="1071"/>
      <c r="D85" s="1071"/>
      <c r="E85" s="1071"/>
      <c r="F85" s="131"/>
      <c r="G85" s="131"/>
      <c r="H85" s="131"/>
      <c r="I85" s="135"/>
      <c r="J85" s="151"/>
      <c r="K85" s="404" t="s">
        <v>631</v>
      </c>
      <c r="L85" s="42"/>
      <c r="M85" s="28"/>
      <c r="N85" s="1081" t="s">
        <v>543</v>
      </c>
      <c r="O85" s="1082"/>
      <c r="P85" s="1082"/>
      <c r="Q85" s="1083"/>
      <c r="R85" s="128"/>
      <c r="S85" s="17"/>
      <c r="T85" s="17"/>
      <c r="U85" s="17"/>
      <c r="V85" s="272" t="s">
        <v>166</v>
      </c>
      <c r="W85" s="254">
        <v>1</v>
      </c>
      <c r="X85" s="258" t="s">
        <v>181</v>
      </c>
      <c r="Y85" s="269">
        <v>2</v>
      </c>
      <c r="Z85" s="317" t="s">
        <v>180</v>
      </c>
      <c r="AA85" s="258">
        <v>2</v>
      </c>
      <c r="AB85" s="258" t="str">
        <f t="shared" si="4"/>
        <v>122</v>
      </c>
      <c r="AC85" s="258">
        <v>1</v>
      </c>
      <c r="AD85" s="17"/>
    </row>
    <row r="86" spans="1:30">
      <c r="A86" s="128"/>
      <c r="B86" s="132"/>
      <c r="C86" s="131"/>
      <c r="D86" s="131"/>
      <c r="E86" s="131"/>
      <c r="F86" s="131"/>
      <c r="G86" s="131"/>
      <c r="H86" s="131"/>
      <c r="I86" s="135"/>
      <c r="J86" s="151"/>
      <c r="K86" s="28"/>
      <c r="L86" s="42"/>
      <c r="M86" s="128"/>
      <c r="N86" s="1055" t="s">
        <v>546</v>
      </c>
      <c r="O86" s="1056"/>
      <c r="P86" s="1056"/>
      <c r="Q86" s="1057"/>
      <c r="R86" s="128"/>
      <c r="S86" s="17"/>
      <c r="T86" s="17"/>
      <c r="U86" s="17"/>
      <c r="V86" s="272" t="s">
        <v>166</v>
      </c>
      <c r="W86" s="254">
        <v>1</v>
      </c>
      <c r="X86" s="258" t="s">
        <v>181</v>
      </c>
      <c r="Y86" s="269">
        <v>2</v>
      </c>
      <c r="Z86" s="317" t="s">
        <v>192</v>
      </c>
      <c r="AA86" s="258">
        <v>3</v>
      </c>
      <c r="AB86" s="258" t="str">
        <f t="shared" si="4"/>
        <v>123</v>
      </c>
      <c r="AC86" s="258">
        <v>1.37</v>
      </c>
      <c r="AD86" s="17"/>
    </row>
    <row r="87" spans="1:30" ht="20.25">
      <c r="A87" s="128"/>
      <c r="B87" s="1058" t="s">
        <v>516</v>
      </c>
      <c r="C87" s="1059"/>
      <c r="D87" s="1059"/>
      <c r="E87" s="1059"/>
      <c r="F87" s="1059"/>
      <c r="G87" s="1059"/>
      <c r="H87" s="1059"/>
      <c r="I87" s="1060"/>
      <c r="J87" s="151"/>
      <c r="K87" s="28"/>
      <c r="L87" s="42"/>
      <c r="M87" s="128"/>
      <c r="N87" s="133" t="s">
        <v>549</v>
      </c>
      <c r="O87" s="134"/>
      <c r="P87" s="128" t="s">
        <v>550</v>
      </c>
      <c r="Q87" s="134">
        <f>IFERROR(-0.2135*(LN(O87))+1.3185,0)</f>
        <v>0</v>
      </c>
      <c r="R87" s="128"/>
      <c r="S87" s="17"/>
      <c r="T87" s="17"/>
      <c r="U87" s="17"/>
      <c r="V87" s="272" t="s">
        <v>166</v>
      </c>
      <c r="W87" s="254">
        <v>1</v>
      </c>
      <c r="X87" s="259" t="s">
        <v>181</v>
      </c>
      <c r="Y87" s="270">
        <v>2</v>
      </c>
      <c r="Z87" s="318" t="s">
        <v>193</v>
      </c>
      <c r="AA87" s="259">
        <v>4</v>
      </c>
      <c r="AB87" s="258" t="str">
        <f t="shared" si="4"/>
        <v>124</v>
      </c>
      <c r="AC87" s="259">
        <v>1.04</v>
      </c>
      <c r="AD87" s="17"/>
    </row>
    <row r="88" spans="1:30" ht="20.25">
      <c r="A88" s="128"/>
      <c r="B88" s="1058" t="s">
        <v>517</v>
      </c>
      <c r="C88" s="1059"/>
      <c r="D88" s="1059"/>
      <c r="E88" s="1059"/>
      <c r="F88" s="1059"/>
      <c r="G88" s="1059"/>
      <c r="H88" s="1059"/>
      <c r="I88" s="1060"/>
      <c r="J88" s="151"/>
      <c r="K88" s="28"/>
      <c r="L88" s="42"/>
      <c r="M88" s="128"/>
      <c r="N88" s="1055" t="s">
        <v>544</v>
      </c>
      <c r="O88" s="1056"/>
      <c r="P88" s="1056"/>
      <c r="Q88" s="1057"/>
      <c r="R88" s="128"/>
      <c r="S88" s="17"/>
      <c r="T88" s="17"/>
      <c r="U88" s="17"/>
      <c r="V88" s="272" t="s">
        <v>166</v>
      </c>
      <c r="W88" s="254">
        <v>1</v>
      </c>
      <c r="X88" s="257" t="s">
        <v>170</v>
      </c>
      <c r="Y88" s="268">
        <v>3</v>
      </c>
      <c r="Z88" s="268" t="s">
        <v>180</v>
      </c>
      <c r="AA88" s="317">
        <v>2</v>
      </c>
      <c r="AB88" s="257" t="str">
        <f t="shared" si="4"/>
        <v>132</v>
      </c>
      <c r="AC88" s="257">
        <v>1</v>
      </c>
      <c r="AD88" s="17"/>
    </row>
    <row r="89" spans="1:30" ht="20.25">
      <c r="A89" s="128"/>
      <c r="B89" s="1058" t="s">
        <v>518</v>
      </c>
      <c r="C89" s="1059"/>
      <c r="D89" s="1059"/>
      <c r="E89" s="1059"/>
      <c r="F89" s="1059"/>
      <c r="G89" s="1059"/>
      <c r="H89" s="1059"/>
      <c r="I89" s="1060"/>
      <c r="J89" s="151"/>
      <c r="K89" s="28"/>
      <c r="L89" s="42"/>
      <c r="M89" s="128"/>
      <c r="N89" s="1055" t="s">
        <v>545</v>
      </c>
      <c r="O89" s="1056"/>
      <c r="P89" s="1056"/>
      <c r="Q89" s="1057"/>
      <c r="R89" s="128"/>
      <c r="S89" s="17"/>
      <c r="T89" s="17"/>
      <c r="U89" s="17"/>
      <c r="V89" s="272" t="s">
        <v>166</v>
      </c>
      <c r="W89" s="254">
        <v>1</v>
      </c>
      <c r="X89" s="258" t="s">
        <v>170</v>
      </c>
      <c r="Y89" s="270">
        <v>3</v>
      </c>
      <c r="Z89" s="270" t="s">
        <v>184</v>
      </c>
      <c r="AA89" s="317">
        <v>5</v>
      </c>
      <c r="AB89" s="259" t="str">
        <f t="shared" si="4"/>
        <v>135</v>
      </c>
      <c r="AC89" s="259">
        <v>1.1100000000000001</v>
      </c>
      <c r="AD89" s="17"/>
    </row>
    <row r="90" spans="1:30">
      <c r="A90" s="128"/>
      <c r="B90" s="132"/>
      <c r="C90" s="131"/>
      <c r="D90" s="131"/>
      <c r="E90" s="131"/>
      <c r="F90" s="131"/>
      <c r="G90" s="131"/>
      <c r="H90" s="131"/>
      <c r="I90" s="135"/>
      <c r="J90" s="151"/>
      <c r="K90" s="28"/>
      <c r="L90" s="42"/>
      <c r="M90" s="128"/>
      <c r="N90" s="132"/>
      <c r="O90" s="131"/>
      <c r="P90" s="131"/>
      <c r="Q90" s="135"/>
      <c r="R90" s="128"/>
      <c r="S90" s="17"/>
      <c r="T90" s="17"/>
      <c r="U90" s="17"/>
      <c r="V90" s="273" t="s">
        <v>166</v>
      </c>
      <c r="W90" s="263">
        <v>1</v>
      </c>
      <c r="X90" s="320" t="s">
        <v>533</v>
      </c>
      <c r="Y90" s="244">
        <v>4</v>
      </c>
      <c r="Z90" s="270" t="s">
        <v>674</v>
      </c>
      <c r="AA90" s="321">
        <v>7</v>
      </c>
      <c r="AB90" s="259" t="str">
        <f>W90&amp;Y90&amp;AA90</f>
        <v>147</v>
      </c>
      <c r="AC90" s="279">
        <v>1</v>
      </c>
      <c r="AD90" s="17"/>
    </row>
    <row r="91" spans="1:30" ht="18">
      <c r="A91" s="128"/>
      <c r="B91" s="1055" t="s">
        <v>506</v>
      </c>
      <c r="C91" s="1056"/>
      <c r="D91" s="1056"/>
      <c r="E91" s="1056"/>
      <c r="F91" s="1056"/>
      <c r="G91" s="1056"/>
      <c r="H91" s="1056"/>
      <c r="I91" s="1057"/>
      <c r="J91" s="151"/>
      <c r="K91" s="28"/>
      <c r="L91" s="42"/>
      <c r="M91" s="128"/>
      <c r="N91" s="133" t="s">
        <v>549</v>
      </c>
      <c r="O91" s="134"/>
      <c r="P91" s="128" t="s">
        <v>550</v>
      </c>
      <c r="Q91" s="134">
        <f>IFERROR(-0.1741*(LN(O91))+1.247,0)</f>
        <v>0</v>
      </c>
      <c r="R91" s="128"/>
      <c r="S91" s="17"/>
      <c r="T91" s="17"/>
      <c r="U91" s="17"/>
      <c r="V91" s="30"/>
      <c r="W91" s="30"/>
      <c r="X91" s="319" t="s">
        <v>187</v>
      </c>
      <c r="Y91" s="269">
        <v>5</v>
      </c>
      <c r="Z91" s="17"/>
      <c r="AA91" s="17"/>
      <c r="AB91" s="17"/>
      <c r="AC91" s="17"/>
      <c r="AD91" s="17"/>
    </row>
    <row r="92" spans="1:30">
      <c r="A92" s="128"/>
      <c r="B92" s="132"/>
      <c r="C92" s="131"/>
      <c r="D92" s="131"/>
      <c r="E92" s="131"/>
      <c r="F92" s="131"/>
      <c r="G92" s="131"/>
      <c r="H92" s="131"/>
      <c r="I92" s="135"/>
      <c r="J92" s="151"/>
      <c r="K92" s="28"/>
      <c r="L92" s="42"/>
      <c r="M92" s="128"/>
      <c r="N92" s="1055" t="s">
        <v>547</v>
      </c>
      <c r="O92" s="1056"/>
      <c r="P92" s="1056"/>
      <c r="Q92" s="1057"/>
      <c r="R92" s="128"/>
      <c r="S92" s="17"/>
      <c r="T92" s="17"/>
      <c r="U92" s="17"/>
      <c r="V92" s="18"/>
      <c r="W92" s="18"/>
      <c r="X92" s="277" t="s">
        <v>680</v>
      </c>
      <c r="Y92" s="270">
        <v>6</v>
      </c>
      <c r="Z92" s="17"/>
      <c r="AA92" s="17"/>
      <c r="AB92" s="17"/>
      <c r="AC92" s="17"/>
      <c r="AD92" s="17"/>
    </row>
    <row r="93" spans="1:30" ht="18">
      <c r="A93" s="128"/>
      <c r="B93" s="1055" t="s">
        <v>512</v>
      </c>
      <c r="C93" s="1056"/>
      <c r="D93" s="1056"/>
      <c r="E93" s="1056"/>
      <c r="F93" s="1056"/>
      <c r="G93" s="1056"/>
      <c r="H93" s="1056"/>
      <c r="I93" s="1057"/>
      <c r="J93" s="151"/>
      <c r="K93" s="28"/>
      <c r="L93" s="42"/>
      <c r="M93" s="128"/>
      <c r="N93" s="1055" t="s">
        <v>548</v>
      </c>
      <c r="O93" s="1056"/>
      <c r="P93" s="1056"/>
      <c r="Q93" s="1057"/>
      <c r="R93" s="128"/>
      <c r="S93" s="17"/>
      <c r="T93" s="17"/>
      <c r="U93" s="17"/>
      <c r="V93" s="17"/>
      <c r="W93" s="17"/>
      <c r="X93" s="17"/>
      <c r="Y93" s="17"/>
      <c r="Z93" s="17"/>
      <c r="AA93" s="17"/>
      <c r="AB93" s="17"/>
      <c r="AC93" s="17"/>
      <c r="AD93" s="17"/>
    </row>
    <row r="94" spans="1:30" ht="18">
      <c r="A94" s="128"/>
      <c r="B94" s="1055" t="s">
        <v>513</v>
      </c>
      <c r="C94" s="1056"/>
      <c r="D94" s="1056"/>
      <c r="E94" s="1056"/>
      <c r="F94" s="1056"/>
      <c r="G94" s="1056"/>
      <c r="H94" s="1056"/>
      <c r="I94" s="1057"/>
      <c r="J94" s="128"/>
      <c r="K94" s="128"/>
      <c r="L94" s="128"/>
      <c r="M94" s="128"/>
      <c r="N94" s="133" t="s">
        <v>549</v>
      </c>
      <c r="O94" s="134"/>
      <c r="P94" s="128" t="s">
        <v>550</v>
      </c>
      <c r="Q94" s="134">
        <f>IFERROR(-0.2066*(LN(O94))+1.3062,0)</f>
        <v>0</v>
      </c>
      <c r="R94" s="128"/>
      <c r="S94" s="17"/>
      <c r="T94" s="17"/>
      <c r="U94" s="17"/>
      <c r="V94" s="17"/>
      <c r="W94" s="17"/>
      <c r="X94" s="17"/>
      <c r="Y94" s="17"/>
      <c r="Z94" s="17"/>
      <c r="AA94" s="17"/>
      <c r="AB94" s="176"/>
      <c r="AC94" s="176"/>
      <c r="AD94" s="17"/>
    </row>
    <row r="95" spans="1:30" ht="18">
      <c r="A95" s="128"/>
      <c r="B95" s="1055" t="s">
        <v>514</v>
      </c>
      <c r="C95" s="1056"/>
      <c r="D95" s="1056"/>
      <c r="E95" s="1056"/>
      <c r="F95" s="1056"/>
      <c r="G95" s="1056"/>
      <c r="H95" s="1056"/>
      <c r="I95" s="1057"/>
      <c r="J95" s="128"/>
      <c r="K95" s="128"/>
      <c r="L95" s="128"/>
      <c r="M95" s="128"/>
      <c r="N95" s="132"/>
      <c r="O95" s="131"/>
      <c r="P95" s="131"/>
      <c r="Q95" s="135"/>
      <c r="R95" s="128"/>
      <c r="S95" s="17"/>
      <c r="T95" s="17"/>
      <c r="U95" s="17"/>
      <c r="V95" s="17"/>
      <c r="W95" s="17"/>
      <c r="X95" s="17"/>
      <c r="Y95" s="17"/>
      <c r="Z95" s="17"/>
      <c r="AA95" s="17"/>
      <c r="AB95" s="176"/>
      <c r="AC95" s="176"/>
      <c r="AD95" s="17"/>
    </row>
    <row r="96" spans="1:30" ht="18">
      <c r="A96" s="128"/>
      <c r="B96" s="1055" t="s">
        <v>515</v>
      </c>
      <c r="C96" s="1056"/>
      <c r="D96" s="1056"/>
      <c r="E96" s="1056"/>
      <c r="F96" s="1056"/>
      <c r="G96" s="1056"/>
      <c r="H96" s="1056"/>
      <c r="I96" s="1057"/>
      <c r="J96" s="128"/>
      <c r="K96" s="128"/>
      <c r="L96" s="128"/>
      <c r="M96" s="128"/>
      <c r="N96" s="1055" t="s">
        <v>551</v>
      </c>
      <c r="O96" s="1056"/>
      <c r="P96" s="1056"/>
      <c r="Q96" s="1057"/>
      <c r="R96" s="128"/>
      <c r="S96" s="17"/>
      <c r="T96" s="17"/>
      <c r="U96" s="17"/>
      <c r="V96" s="17"/>
      <c r="W96" s="17"/>
      <c r="X96" s="17"/>
      <c r="Y96" s="17"/>
      <c r="Z96" s="17"/>
      <c r="AA96" s="17"/>
      <c r="AB96" s="176"/>
      <c r="AC96" s="176"/>
      <c r="AD96" s="17"/>
    </row>
    <row r="97" spans="1:30">
      <c r="A97" s="128"/>
      <c r="B97" s="1055" t="s">
        <v>507</v>
      </c>
      <c r="C97" s="1056"/>
      <c r="D97" s="1056"/>
      <c r="E97" s="1056"/>
      <c r="F97" s="1056"/>
      <c r="G97" s="1056"/>
      <c r="H97" s="1056"/>
      <c r="I97" s="1057"/>
      <c r="J97" s="128"/>
      <c r="K97" s="128"/>
      <c r="L97" s="128"/>
      <c r="M97" s="128"/>
      <c r="N97" s="1055" t="s">
        <v>549</v>
      </c>
      <c r="O97" s="1056"/>
      <c r="P97" s="1056"/>
      <c r="Q97" s="1057"/>
      <c r="R97" s="128"/>
      <c r="S97" s="17"/>
      <c r="T97" s="17"/>
      <c r="U97" s="17"/>
      <c r="V97" s="17"/>
      <c r="W97" s="17"/>
      <c r="X97" s="17"/>
      <c r="Y97" s="17"/>
      <c r="Z97" s="17"/>
      <c r="AA97" s="17"/>
      <c r="AB97" s="176"/>
      <c r="AC97" s="176"/>
      <c r="AD97" s="17"/>
    </row>
    <row r="98" spans="1:30" ht="18">
      <c r="A98" s="128"/>
      <c r="B98" s="1055" t="s">
        <v>508</v>
      </c>
      <c r="C98" s="1056"/>
      <c r="D98" s="1056"/>
      <c r="E98" s="1056"/>
      <c r="F98" s="1056"/>
      <c r="G98" s="1056"/>
      <c r="H98" s="1056"/>
      <c r="I98" s="1057"/>
      <c r="J98" s="128"/>
      <c r="K98" s="128"/>
      <c r="L98" s="128"/>
      <c r="M98" s="128"/>
      <c r="N98" s="132"/>
      <c r="O98" s="131"/>
      <c r="P98" s="131"/>
      <c r="Q98" s="135"/>
      <c r="R98" s="128"/>
      <c r="S98" s="17"/>
      <c r="T98" s="17"/>
      <c r="U98" s="17"/>
      <c r="V98" s="17"/>
      <c r="W98" s="17"/>
      <c r="X98" s="17"/>
      <c r="Y98" s="17"/>
      <c r="Z98" s="17"/>
      <c r="AA98" s="17"/>
      <c r="AB98" s="17"/>
      <c r="AC98" s="17"/>
      <c r="AD98" s="17"/>
    </row>
    <row r="99" spans="1:30" ht="18.75" thickBot="1">
      <c r="A99" s="128"/>
      <c r="B99" s="1055" t="s">
        <v>509</v>
      </c>
      <c r="C99" s="1056"/>
      <c r="D99" s="1056"/>
      <c r="E99" s="1056"/>
      <c r="F99" s="1056"/>
      <c r="G99" s="1056"/>
      <c r="H99" s="1056"/>
      <c r="I99" s="1057"/>
      <c r="J99" s="128"/>
      <c r="K99" s="128"/>
      <c r="L99" s="128"/>
      <c r="M99" s="128"/>
      <c r="N99" s="136"/>
      <c r="O99" s="137"/>
      <c r="P99" s="137"/>
      <c r="Q99" s="138"/>
      <c r="R99" s="128"/>
      <c r="S99" s="17"/>
      <c r="T99" s="17"/>
      <c r="U99" s="17"/>
      <c r="V99" s="17"/>
      <c r="W99" s="17"/>
      <c r="X99" s="17"/>
      <c r="Y99" s="17"/>
      <c r="Z99" s="17"/>
      <c r="AA99" s="17"/>
      <c r="AB99" s="17"/>
      <c r="AC99" s="17"/>
      <c r="AD99" s="17"/>
    </row>
    <row r="100" spans="1:30" ht="18">
      <c r="A100" s="128"/>
      <c r="B100" s="1055" t="s">
        <v>510</v>
      </c>
      <c r="C100" s="1056"/>
      <c r="D100" s="1056"/>
      <c r="E100" s="1056"/>
      <c r="F100" s="1056"/>
      <c r="G100" s="1056"/>
      <c r="H100" s="1056"/>
      <c r="I100" s="1057"/>
      <c r="J100" s="128"/>
      <c r="K100" s="128"/>
      <c r="L100" s="128"/>
      <c r="M100" s="128"/>
      <c r="N100" s="128"/>
      <c r="O100" s="128"/>
      <c r="P100" s="128"/>
      <c r="Q100" s="128"/>
      <c r="R100" s="128"/>
      <c r="S100" s="17"/>
      <c r="T100" s="17"/>
      <c r="U100" s="17"/>
      <c r="V100" s="17"/>
      <c r="W100" s="17"/>
      <c r="X100" s="17"/>
      <c r="Y100" s="17"/>
      <c r="Z100" s="17"/>
      <c r="AA100" s="17"/>
      <c r="AB100" s="17"/>
      <c r="AC100" s="17"/>
      <c r="AD100" s="17"/>
    </row>
    <row r="101" spans="1:30" ht="18">
      <c r="A101" s="128"/>
      <c r="B101" s="1055" t="s">
        <v>511</v>
      </c>
      <c r="C101" s="1056"/>
      <c r="D101" s="1056"/>
      <c r="E101" s="1056"/>
      <c r="F101" s="1056"/>
      <c r="G101" s="1056"/>
      <c r="H101" s="1056"/>
      <c r="I101" s="1057"/>
      <c r="J101" s="128"/>
      <c r="K101" s="128"/>
      <c r="L101" s="128"/>
      <c r="M101" s="128"/>
      <c r="N101" s="128"/>
      <c r="O101" s="128"/>
      <c r="P101" s="128"/>
      <c r="Q101" s="128"/>
      <c r="R101" s="128"/>
      <c r="S101" s="17"/>
      <c r="T101" s="17"/>
      <c r="U101" s="17"/>
      <c r="V101" s="17"/>
      <c r="W101" s="17"/>
      <c r="X101" s="17"/>
      <c r="Y101" s="17"/>
      <c r="Z101" s="17"/>
      <c r="AA101" s="17"/>
      <c r="AB101" s="17"/>
      <c r="AC101" s="17"/>
      <c r="AD101" s="17"/>
    </row>
    <row r="102" spans="1:30" ht="15.75" thickBot="1">
      <c r="A102" s="128"/>
      <c r="B102" s="136"/>
      <c r="C102" s="137"/>
      <c r="D102" s="137"/>
      <c r="E102" s="137"/>
      <c r="F102" s="137"/>
      <c r="G102" s="137"/>
      <c r="H102" s="137"/>
      <c r="I102" s="138"/>
      <c r="J102" s="128"/>
      <c r="K102" s="128"/>
      <c r="L102" s="128"/>
      <c r="M102" s="128"/>
      <c r="N102" s="128"/>
      <c r="O102" s="128"/>
      <c r="P102" s="128"/>
      <c r="Q102" s="128"/>
      <c r="R102" s="128"/>
      <c r="S102" s="17"/>
      <c r="T102" s="17"/>
      <c r="U102" s="17"/>
      <c r="V102" s="17"/>
      <c r="W102" s="17"/>
      <c r="X102" s="17"/>
      <c r="Y102" s="17"/>
      <c r="Z102" s="17"/>
      <c r="AA102" s="17"/>
      <c r="AB102" s="17"/>
      <c r="AC102" s="17"/>
      <c r="AD102" s="17"/>
    </row>
    <row r="103" spans="1:30">
      <c r="A103" s="128"/>
      <c r="B103" s="128"/>
      <c r="C103" s="128"/>
      <c r="D103" s="128"/>
      <c r="E103" s="128"/>
      <c r="F103" s="128"/>
      <c r="G103" s="128"/>
      <c r="H103" s="128"/>
      <c r="I103" s="128"/>
      <c r="J103" s="128"/>
      <c r="K103" s="128"/>
      <c r="L103" s="128"/>
      <c r="M103" s="128"/>
      <c r="N103" s="128"/>
      <c r="O103" s="128"/>
      <c r="P103" s="128"/>
      <c r="Q103" s="128"/>
      <c r="R103" s="128"/>
      <c r="S103" s="17"/>
      <c r="T103" s="17"/>
      <c r="U103" s="17"/>
      <c r="V103" s="17"/>
      <c r="W103" s="17"/>
      <c r="X103" s="17"/>
      <c r="Y103" s="17"/>
      <c r="Z103" s="17"/>
      <c r="AA103" s="17"/>
      <c r="AB103" s="17"/>
      <c r="AC103" s="17"/>
      <c r="AD103" s="17"/>
    </row>
    <row r="104" spans="1:30" ht="15.75" thickBot="1">
      <c r="A104" s="128"/>
      <c r="B104" s="128"/>
      <c r="C104" s="128"/>
      <c r="D104" s="128"/>
      <c r="E104" s="128"/>
      <c r="F104" s="128"/>
      <c r="G104" s="128"/>
      <c r="H104" s="128"/>
      <c r="I104" s="128"/>
      <c r="J104" s="128"/>
      <c r="K104" s="128"/>
      <c r="L104" s="128"/>
      <c r="M104" s="128"/>
      <c r="N104" s="128"/>
      <c r="O104" s="128"/>
      <c r="P104" s="128"/>
      <c r="Q104" s="128"/>
      <c r="R104" s="128"/>
      <c r="S104" s="17"/>
      <c r="T104" s="17"/>
      <c r="U104" s="17"/>
      <c r="V104" s="17"/>
      <c r="W104" s="17"/>
      <c r="X104" s="17"/>
      <c r="Y104" s="17"/>
      <c r="Z104" s="17"/>
      <c r="AA104" s="17"/>
      <c r="AB104" s="17"/>
      <c r="AC104" s="17"/>
      <c r="AD104" s="17"/>
    </row>
    <row r="105" spans="1:30" ht="15" customHeight="1" thickBot="1">
      <c r="A105" s="128"/>
      <c r="B105" s="139"/>
      <c r="C105" s="140"/>
      <c r="D105" s="140"/>
      <c r="E105" s="140"/>
      <c r="F105" s="140"/>
      <c r="G105" s="140" t="s">
        <v>653</v>
      </c>
      <c r="H105" s="141"/>
      <c r="I105" s="128"/>
      <c r="J105" s="20"/>
      <c r="K105" s="21"/>
      <c r="L105" s="21"/>
      <c r="M105" s="128"/>
      <c r="N105" s="128"/>
      <c r="O105" s="128"/>
      <c r="P105" s="128"/>
      <c r="Q105" s="128"/>
      <c r="R105" s="128"/>
      <c r="S105" s="17"/>
      <c r="T105" s="17"/>
      <c r="U105" s="17"/>
      <c r="V105" s="17"/>
      <c r="W105" s="17"/>
      <c r="X105" s="17"/>
      <c r="Y105" s="17"/>
      <c r="Z105" s="17"/>
      <c r="AA105" s="17"/>
      <c r="AB105" s="17"/>
      <c r="AC105" s="17"/>
      <c r="AD105" s="17"/>
    </row>
    <row r="106" spans="1:30">
      <c r="A106" s="128"/>
      <c r="B106" s="142"/>
      <c r="C106" s="143" t="s">
        <v>535</v>
      </c>
      <c r="D106" s="144" t="s">
        <v>586</v>
      </c>
      <c r="E106" s="144" t="s">
        <v>587</v>
      </c>
      <c r="F106" s="144" t="s">
        <v>588</v>
      </c>
      <c r="G106" s="145"/>
      <c r="H106" s="146"/>
      <c r="I106" s="128"/>
      <c r="J106" s="66"/>
      <c r="K106" s="67"/>
      <c r="L106" s="68"/>
      <c r="M106" s="128"/>
      <c r="N106" s="128"/>
      <c r="O106" s="128"/>
      <c r="P106" s="128"/>
      <c r="Q106" s="128"/>
      <c r="R106" s="128"/>
      <c r="S106" s="17"/>
      <c r="T106" s="17"/>
      <c r="U106" s="17"/>
      <c r="V106" s="17"/>
      <c r="W106" s="17"/>
      <c r="X106" s="17"/>
      <c r="Y106" s="17"/>
      <c r="Z106" s="17"/>
      <c r="AA106" s="17"/>
      <c r="AB106" s="17"/>
      <c r="AC106" s="17"/>
      <c r="AD106" s="17"/>
    </row>
    <row r="107" spans="1:30" ht="15" customHeight="1">
      <c r="A107" s="128"/>
      <c r="B107" s="142"/>
      <c r="C107" s="143" t="s">
        <v>599</v>
      </c>
      <c r="D107" s="144"/>
      <c r="E107" s="144"/>
      <c r="F107" s="144"/>
      <c r="G107" s="147">
        <v>1</v>
      </c>
      <c r="H107" s="146"/>
      <c r="I107" s="128"/>
      <c r="J107" s="69" t="s">
        <v>554</v>
      </c>
      <c r="K107" s="70" t="s">
        <v>555</v>
      </c>
      <c r="L107" s="71" t="s">
        <v>556</v>
      </c>
      <c r="M107" s="128"/>
      <c r="N107" s="128"/>
      <c r="O107" s="128"/>
      <c r="P107" s="128"/>
      <c r="Q107" s="128"/>
      <c r="R107" s="128"/>
      <c r="S107" s="17"/>
      <c r="T107" s="17"/>
      <c r="U107" s="17"/>
      <c r="V107" s="17"/>
      <c r="W107" s="17"/>
      <c r="X107" s="17"/>
      <c r="Y107" s="17"/>
      <c r="Z107" s="17"/>
      <c r="AA107" s="17"/>
      <c r="AB107" s="17"/>
      <c r="AC107" s="17"/>
      <c r="AD107" s="17"/>
    </row>
    <row r="108" spans="1:30">
      <c r="A108" s="128"/>
      <c r="B108" s="142"/>
      <c r="C108" s="143" t="s">
        <v>536</v>
      </c>
      <c r="D108" s="144"/>
      <c r="E108" s="144"/>
      <c r="F108" s="144"/>
      <c r="G108" s="143">
        <v>1</v>
      </c>
      <c r="H108" s="146"/>
      <c r="I108" s="128"/>
      <c r="J108" s="72" t="s">
        <v>557</v>
      </c>
      <c r="K108" s="73" t="s">
        <v>558</v>
      </c>
      <c r="L108" s="74">
        <v>1</v>
      </c>
      <c r="M108" s="128"/>
      <c r="N108" s="128"/>
      <c r="O108" s="128"/>
      <c r="P108" s="128"/>
      <c r="Q108" s="128"/>
      <c r="R108" s="128"/>
      <c r="S108" s="17"/>
      <c r="T108" s="17"/>
      <c r="U108" s="17"/>
      <c r="V108" s="17"/>
      <c r="W108" s="17"/>
      <c r="X108" s="17"/>
      <c r="Y108" s="17"/>
      <c r="Z108" s="17"/>
      <c r="AA108" s="17"/>
      <c r="AB108" s="17"/>
      <c r="AC108" s="17"/>
      <c r="AD108" s="17"/>
    </row>
    <row r="109" spans="1:30" ht="15" customHeight="1">
      <c r="A109" s="128"/>
      <c r="B109" s="142"/>
      <c r="C109" s="143" t="s">
        <v>600</v>
      </c>
      <c r="D109" s="144"/>
      <c r="E109" s="144"/>
      <c r="F109" s="144"/>
      <c r="G109" s="143">
        <v>1</v>
      </c>
      <c r="H109" s="146"/>
      <c r="I109" s="128"/>
      <c r="J109" s="72" t="s">
        <v>557</v>
      </c>
      <c r="K109" s="73" t="s">
        <v>559</v>
      </c>
      <c r="L109" s="74" t="s">
        <v>560</v>
      </c>
      <c r="M109" s="128"/>
      <c r="N109" s="128"/>
      <c r="O109" s="128"/>
      <c r="P109" s="128"/>
      <c r="Q109" s="128"/>
      <c r="R109" s="128"/>
      <c r="S109" s="17"/>
      <c r="T109" s="17"/>
      <c r="U109" s="17"/>
      <c r="V109" s="17"/>
      <c r="W109" s="17"/>
      <c r="X109" s="17"/>
      <c r="Y109" s="17"/>
      <c r="Z109" s="17"/>
      <c r="AA109" s="17"/>
      <c r="AB109" s="17"/>
      <c r="AC109" s="17"/>
      <c r="AD109" s="17"/>
    </row>
    <row r="110" spans="1:30">
      <c r="A110" s="128"/>
      <c r="B110" s="142"/>
      <c r="C110" s="143" t="s">
        <v>187</v>
      </c>
      <c r="D110" s="144"/>
      <c r="E110" s="144"/>
      <c r="F110" s="144"/>
      <c r="G110" s="143">
        <v>1</v>
      </c>
      <c r="H110" s="146"/>
      <c r="I110" s="128"/>
      <c r="J110" s="72" t="s">
        <v>557</v>
      </c>
      <c r="K110" s="73" t="s">
        <v>561</v>
      </c>
      <c r="L110" s="74" t="s">
        <v>562</v>
      </c>
      <c r="M110" s="128"/>
      <c r="N110" s="128"/>
      <c r="O110" s="128"/>
      <c r="P110" s="128"/>
      <c r="Q110" s="128"/>
      <c r="R110" s="128"/>
      <c r="S110" s="17"/>
      <c r="T110" s="17"/>
      <c r="U110" s="17"/>
      <c r="V110" s="17"/>
      <c r="W110" s="17"/>
      <c r="X110" s="17"/>
      <c r="Y110" s="17"/>
      <c r="Z110" s="17"/>
      <c r="AA110" s="17"/>
      <c r="AB110" s="17"/>
      <c r="AC110" s="17"/>
      <c r="AD110" s="17"/>
    </row>
    <row r="111" spans="1:30">
      <c r="A111" s="128"/>
      <c r="B111" s="142"/>
      <c r="C111" s="143" t="s">
        <v>2</v>
      </c>
      <c r="D111" s="213">
        <v>0.4</v>
      </c>
      <c r="E111" s="213">
        <v>0.51</v>
      </c>
      <c r="F111" s="213">
        <v>1.5</v>
      </c>
      <c r="G111" s="143">
        <v>1</v>
      </c>
      <c r="H111" s="146"/>
      <c r="I111" s="128"/>
      <c r="J111" s="75"/>
      <c r="K111" s="76"/>
      <c r="L111" s="77"/>
      <c r="M111" s="128"/>
      <c r="N111" s="128"/>
      <c r="O111" s="128"/>
      <c r="P111" s="128"/>
      <c r="Q111" s="128"/>
      <c r="R111" s="128"/>
      <c r="S111" s="17"/>
      <c r="T111" s="17"/>
      <c r="U111" s="17"/>
      <c r="V111" s="17"/>
      <c r="W111" s="17"/>
      <c r="X111" s="17"/>
      <c r="Y111" s="17"/>
      <c r="Z111" s="17"/>
      <c r="AA111" s="17"/>
      <c r="AB111" s="17"/>
      <c r="AC111" s="17"/>
      <c r="AD111" s="17"/>
    </row>
    <row r="112" spans="1:30">
      <c r="A112" s="128"/>
      <c r="B112" s="142"/>
      <c r="C112" s="143" t="s">
        <v>71</v>
      </c>
      <c r="D112" s="213">
        <v>0.4</v>
      </c>
      <c r="E112" s="213">
        <v>0.51</v>
      </c>
      <c r="F112" s="213">
        <v>1.5</v>
      </c>
      <c r="G112" s="143">
        <v>1</v>
      </c>
      <c r="H112" s="146"/>
      <c r="I112" s="128"/>
      <c r="J112" s="75"/>
      <c r="K112" s="76"/>
      <c r="L112" s="77"/>
      <c r="M112" s="128"/>
      <c r="N112" s="128"/>
      <c r="O112" s="128"/>
      <c r="P112" s="128"/>
      <c r="Q112" s="128"/>
      <c r="R112" s="128"/>
      <c r="S112" s="17"/>
      <c r="T112" s="17"/>
      <c r="U112" s="17"/>
      <c r="V112" s="17"/>
      <c r="W112" s="17"/>
      <c r="X112" s="17"/>
      <c r="Y112" s="17"/>
      <c r="Z112" s="17"/>
      <c r="AA112" s="17"/>
      <c r="AB112" s="17"/>
      <c r="AC112" s="17"/>
      <c r="AD112" s="17"/>
    </row>
    <row r="113" spans="1:30">
      <c r="A113" s="128"/>
      <c r="B113" s="142"/>
      <c r="C113" s="143" t="s">
        <v>67</v>
      </c>
      <c r="D113" s="213">
        <v>0.57999999999999996</v>
      </c>
      <c r="E113" s="213">
        <v>0.48</v>
      </c>
      <c r="F113" s="213">
        <v>1.6</v>
      </c>
      <c r="G113" s="143">
        <v>1</v>
      </c>
      <c r="H113" s="146"/>
      <c r="I113" s="128"/>
      <c r="J113" s="75"/>
      <c r="K113" s="76"/>
      <c r="L113" s="77"/>
      <c r="M113" s="128"/>
      <c r="N113" s="128"/>
      <c r="O113" s="128"/>
      <c r="P113" s="128"/>
      <c r="Q113" s="128"/>
      <c r="R113" s="128"/>
      <c r="S113" s="17"/>
      <c r="T113" s="17"/>
      <c r="U113" s="17"/>
      <c r="V113" s="17"/>
      <c r="W113" s="17"/>
      <c r="X113" s="17"/>
      <c r="Y113" s="17"/>
      <c r="Z113" s="17"/>
      <c r="AA113" s="17"/>
      <c r="AB113" s="17"/>
      <c r="AC113" s="17"/>
      <c r="AD113" s="17"/>
    </row>
    <row r="114" spans="1:30">
      <c r="A114" s="128"/>
      <c r="B114" s="142"/>
      <c r="C114" s="143" t="s">
        <v>5</v>
      </c>
      <c r="D114" s="144">
        <v>0.57999999999999996</v>
      </c>
      <c r="E114" s="144">
        <v>0.48</v>
      </c>
      <c r="F114" s="144">
        <v>1.5</v>
      </c>
      <c r="G114" s="143">
        <v>2</v>
      </c>
      <c r="H114" s="146"/>
      <c r="I114" s="128"/>
      <c r="J114" s="72" t="s">
        <v>563</v>
      </c>
      <c r="K114" s="73" t="s">
        <v>558</v>
      </c>
      <c r="L114" s="74" t="s">
        <v>560</v>
      </c>
      <c r="M114" s="128"/>
      <c r="N114" s="128"/>
      <c r="O114" s="128"/>
      <c r="P114" s="128"/>
      <c r="Q114" s="128"/>
      <c r="R114" s="128"/>
      <c r="S114" s="17"/>
      <c r="T114" s="17"/>
      <c r="U114" s="17"/>
      <c r="V114" s="17"/>
      <c r="W114" s="17"/>
      <c r="X114" s="17"/>
      <c r="Y114" s="17"/>
      <c r="Z114" s="17"/>
      <c r="AA114" s="17"/>
      <c r="AB114" s="17"/>
      <c r="AC114" s="17"/>
      <c r="AD114" s="17"/>
    </row>
    <row r="115" spans="1:30">
      <c r="A115" s="128"/>
      <c r="B115" s="142"/>
      <c r="C115" s="143" t="s">
        <v>7</v>
      </c>
      <c r="D115" s="144">
        <v>0.57999999999999996</v>
      </c>
      <c r="E115" s="144">
        <v>0.48</v>
      </c>
      <c r="F115" s="144">
        <v>1.5</v>
      </c>
      <c r="G115" s="143">
        <v>2</v>
      </c>
      <c r="H115" s="146"/>
      <c r="I115" s="128"/>
      <c r="J115" s="72" t="s">
        <v>563</v>
      </c>
      <c r="K115" s="73" t="s">
        <v>559</v>
      </c>
      <c r="L115" s="74" t="s">
        <v>564</v>
      </c>
      <c r="M115" s="128"/>
      <c r="N115" s="128"/>
      <c r="O115" s="128"/>
      <c r="P115" s="128"/>
      <c r="Q115" s="128"/>
      <c r="R115" s="128"/>
      <c r="S115" s="17"/>
      <c r="T115" s="17"/>
      <c r="U115" s="17"/>
      <c r="V115" s="17"/>
      <c r="W115" s="17"/>
      <c r="X115" s="17"/>
      <c r="Y115" s="17"/>
      <c r="Z115" s="17"/>
      <c r="AA115" s="17"/>
      <c r="AB115" s="17"/>
      <c r="AC115" s="17"/>
      <c r="AD115" s="17"/>
    </row>
    <row r="116" spans="1:30">
      <c r="A116" s="128"/>
      <c r="B116" s="142"/>
      <c r="C116" s="143" t="s">
        <v>1</v>
      </c>
      <c r="D116" s="144">
        <v>0.57999999999999996</v>
      </c>
      <c r="E116" s="144">
        <v>0.48</v>
      </c>
      <c r="F116" s="144">
        <v>1.5</v>
      </c>
      <c r="G116" s="143">
        <v>2</v>
      </c>
      <c r="H116" s="146"/>
      <c r="I116" s="128"/>
      <c r="J116" s="72" t="s">
        <v>563</v>
      </c>
      <c r="K116" s="73" t="s">
        <v>561</v>
      </c>
      <c r="L116" s="74" t="s">
        <v>565</v>
      </c>
      <c r="M116" s="128"/>
      <c r="N116" s="128"/>
      <c r="O116" s="128"/>
      <c r="P116" s="128"/>
      <c r="Q116" s="128"/>
      <c r="R116" s="128"/>
      <c r="S116" s="17"/>
      <c r="T116" s="17"/>
      <c r="U116" s="17"/>
      <c r="V116" s="17"/>
      <c r="W116" s="17"/>
      <c r="X116" s="17"/>
      <c r="Y116" s="17"/>
      <c r="Z116" s="17"/>
      <c r="AA116" s="17"/>
      <c r="AB116" s="17"/>
      <c r="AC116" s="17"/>
      <c r="AD116" s="17"/>
    </row>
    <row r="117" spans="1:30">
      <c r="A117" s="128"/>
      <c r="B117" s="142"/>
      <c r="C117" s="143" t="s">
        <v>8</v>
      </c>
      <c r="D117" s="144">
        <v>0.57999999999999996</v>
      </c>
      <c r="E117" s="144">
        <v>0.48</v>
      </c>
      <c r="F117" s="144">
        <v>1.5</v>
      </c>
      <c r="G117" s="143">
        <v>2</v>
      </c>
      <c r="H117" s="146"/>
      <c r="I117" s="128"/>
      <c r="J117" s="78"/>
      <c r="K117" s="79"/>
      <c r="L117" s="80"/>
      <c r="M117" s="128"/>
      <c r="N117" s="128"/>
      <c r="O117" s="128"/>
      <c r="P117" s="128"/>
      <c r="Q117" s="128"/>
      <c r="R117" s="128"/>
      <c r="S117" s="17"/>
      <c r="T117" s="17"/>
      <c r="U117" s="17"/>
      <c r="V117" s="17"/>
      <c r="W117" s="17"/>
      <c r="X117" s="17"/>
      <c r="Y117" s="17"/>
      <c r="Z117" s="17"/>
      <c r="AA117" s="17"/>
      <c r="AB117" s="17"/>
      <c r="AC117" s="17"/>
      <c r="AD117" s="17"/>
    </row>
    <row r="118" spans="1:30">
      <c r="A118" s="128"/>
      <c r="B118" s="142"/>
      <c r="C118" s="143" t="s">
        <v>9</v>
      </c>
      <c r="D118" s="144">
        <v>0.57999999999999996</v>
      </c>
      <c r="E118" s="144">
        <v>0.48</v>
      </c>
      <c r="F118" s="144">
        <v>1.5</v>
      </c>
      <c r="G118" s="143">
        <v>2</v>
      </c>
      <c r="H118" s="146"/>
      <c r="I118" s="128"/>
      <c r="J118" s="78"/>
      <c r="K118" s="73" t="s">
        <v>556</v>
      </c>
      <c r="L118" s="80"/>
      <c r="M118" s="128"/>
      <c r="N118" s="128"/>
      <c r="O118" s="128"/>
      <c r="P118" s="128"/>
      <c r="Q118" s="128"/>
      <c r="R118" s="128"/>
      <c r="S118" s="17"/>
      <c r="T118" s="17"/>
      <c r="U118" s="17"/>
      <c r="V118" s="17"/>
      <c r="W118" s="17"/>
      <c r="X118" s="17"/>
      <c r="Y118" s="17"/>
      <c r="Z118" s="17"/>
      <c r="AA118" s="17"/>
      <c r="AB118" s="17"/>
      <c r="AC118" s="17"/>
      <c r="AD118" s="17"/>
    </row>
    <row r="119" spans="1:30">
      <c r="A119" s="128"/>
      <c r="B119" s="142"/>
      <c r="C119" s="143" t="s">
        <v>68</v>
      </c>
      <c r="D119" s="213">
        <v>0.57999999999999996</v>
      </c>
      <c r="E119" s="213">
        <v>0.48</v>
      </c>
      <c r="F119" s="213">
        <v>1.6</v>
      </c>
      <c r="G119" s="143">
        <v>1</v>
      </c>
      <c r="H119" s="146"/>
      <c r="I119" s="128"/>
      <c r="J119" s="81" t="s">
        <v>566</v>
      </c>
      <c r="K119" s="79">
        <v>1</v>
      </c>
      <c r="L119" s="80"/>
      <c r="M119" s="128"/>
      <c r="N119" s="128"/>
      <c r="O119" s="128"/>
      <c r="P119" s="128"/>
      <c r="Q119" s="128"/>
      <c r="R119" s="128"/>
      <c r="S119" s="17"/>
      <c r="T119" s="17"/>
      <c r="U119" s="17"/>
      <c r="V119" s="17"/>
      <c r="W119" s="17"/>
      <c r="X119" s="17"/>
      <c r="Y119" s="17"/>
      <c r="Z119" s="17"/>
      <c r="AA119" s="17"/>
      <c r="AB119" s="17"/>
      <c r="AC119" s="17"/>
      <c r="AD119" s="17"/>
    </row>
    <row r="120" spans="1:30">
      <c r="A120" s="128"/>
      <c r="B120" s="142"/>
      <c r="C120" s="143" t="s">
        <v>10</v>
      </c>
      <c r="D120" s="144">
        <v>0.57999999999999996</v>
      </c>
      <c r="E120" s="144">
        <v>0.48</v>
      </c>
      <c r="F120" s="144">
        <v>1.5</v>
      </c>
      <c r="G120" s="143">
        <v>2</v>
      </c>
      <c r="H120" s="146"/>
      <c r="I120" s="128"/>
      <c r="J120" s="81" t="s">
        <v>567</v>
      </c>
      <c r="K120" s="79">
        <v>0.94</v>
      </c>
      <c r="L120" s="80"/>
      <c r="M120" s="128"/>
      <c r="N120" s="128"/>
      <c r="O120" s="128"/>
      <c r="P120" s="128"/>
      <c r="Q120" s="128"/>
      <c r="R120" s="128"/>
      <c r="S120" s="17"/>
      <c r="T120" s="17"/>
      <c r="U120" s="17"/>
      <c r="V120" s="17"/>
      <c r="W120" s="17"/>
      <c r="X120" s="17"/>
      <c r="Y120" s="17"/>
      <c r="Z120" s="17"/>
      <c r="AA120" s="17"/>
      <c r="AB120" s="17"/>
      <c r="AC120" s="17"/>
      <c r="AD120" s="17"/>
    </row>
    <row r="121" spans="1:30">
      <c r="A121" s="128"/>
      <c r="B121" s="142"/>
      <c r="C121" s="143" t="s">
        <v>11</v>
      </c>
      <c r="D121" s="213">
        <v>0.57999999999999996</v>
      </c>
      <c r="E121" s="213">
        <v>0.48</v>
      </c>
      <c r="F121" s="213">
        <v>1.6</v>
      </c>
      <c r="G121" s="143">
        <v>1</v>
      </c>
      <c r="H121" s="146"/>
      <c r="I121" s="128"/>
      <c r="J121" s="81" t="s">
        <v>568</v>
      </c>
      <c r="K121" s="79">
        <v>0.71</v>
      </c>
      <c r="L121" s="80"/>
      <c r="M121" s="128"/>
      <c r="N121" s="128"/>
      <c r="O121" s="128"/>
      <c r="P121" s="128"/>
      <c r="Q121" s="128"/>
      <c r="R121" s="128"/>
      <c r="S121" s="17"/>
      <c r="T121" s="17"/>
      <c r="U121" s="17"/>
      <c r="V121" s="17"/>
      <c r="W121" s="17"/>
      <c r="X121" s="17"/>
      <c r="Y121" s="17"/>
      <c r="Z121" s="17"/>
      <c r="AA121" s="17"/>
      <c r="AB121" s="17"/>
      <c r="AC121" s="17"/>
      <c r="AD121" s="17"/>
    </row>
    <row r="122" spans="1:30">
      <c r="A122" s="128"/>
      <c r="B122" s="142"/>
      <c r="C122" s="143" t="s">
        <v>12</v>
      </c>
      <c r="D122" s="144">
        <v>0.4</v>
      </c>
      <c r="E122" s="144">
        <v>0.51</v>
      </c>
      <c r="F122" s="144">
        <v>1.5</v>
      </c>
      <c r="G122" s="143">
        <v>2</v>
      </c>
      <c r="H122" s="146"/>
      <c r="I122" s="128"/>
      <c r="J122" s="81" t="s">
        <v>569</v>
      </c>
      <c r="K122" s="79">
        <v>0.94</v>
      </c>
      <c r="L122" s="80"/>
      <c r="M122" s="128"/>
      <c r="N122" s="128"/>
      <c r="O122" s="128"/>
      <c r="P122" s="128"/>
      <c r="Q122" s="128"/>
      <c r="R122" s="128"/>
      <c r="S122" s="17"/>
      <c r="T122" s="17"/>
      <c r="U122" s="17"/>
      <c r="V122" s="17"/>
      <c r="W122" s="17"/>
      <c r="X122" s="17"/>
      <c r="Y122" s="17"/>
      <c r="Z122" s="17"/>
      <c r="AA122" s="17"/>
      <c r="AB122" s="17"/>
      <c r="AC122" s="17"/>
      <c r="AD122" s="17"/>
    </row>
    <row r="123" spans="1:30">
      <c r="A123" s="128"/>
      <c r="B123" s="142"/>
      <c r="C123" s="143" t="s">
        <v>14</v>
      </c>
      <c r="D123" s="144">
        <v>0.57999999999999996</v>
      </c>
      <c r="E123" s="144">
        <v>0.48</v>
      </c>
      <c r="F123" s="144">
        <v>1.5</v>
      </c>
      <c r="G123" s="143">
        <v>2</v>
      </c>
      <c r="H123" s="146"/>
      <c r="I123" s="128"/>
      <c r="J123" s="81" t="s">
        <v>570</v>
      </c>
      <c r="K123" s="30">
        <v>0.9</v>
      </c>
      <c r="L123" s="82"/>
      <c r="M123" s="128"/>
      <c r="N123" s="128"/>
      <c r="O123" s="128"/>
      <c r="P123" s="128"/>
      <c r="Q123" s="128"/>
      <c r="R123" s="128"/>
      <c r="S123" s="17"/>
      <c r="T123" s="17"/>
      <c r="U123" s="17"/>
      <c r="V123" s="17"/>
      <c r="W123" s="17"/>
      <c r="X123" s="17"/>
      <c r="Y123" s="17"/>
      <c r="Z123" s="17"/>
      <c r="AA123" s="17"/>
      <c r="AB123" s="17"/>
      <c r="AC123" s="17"/>
      <c r="AD123" s="17"/>
    </row>
    <row r="124" spans="1:30" ht="15.75" customHeight="1">
      <c r="A124" s="128"/>
      <c r="B124" s="142"/>
      <c r="C124" s="143" t="s">
        <v>15</v>
      </c>
      <c r="D124" s="144">
        <v>0.57999999999999996</v>
      </c>
      <c r="E124" s="144">
        <v>0.48</v>
      </c>
      <c r="F124" s="144">
        <v>1.5</v>
      </c>
      <c r="G124" s="143">
        <v>2</v>
      </c>
      <c r="H124" s="146"/>
      <c r="I124" s="128"/>
      <c r="J124" s="81" t="s">
        <v>571</v>
      </c>
      <c r="K124" s="30">
        <v>0.65</v>
      </c>
      <c r="L124" s="82"/>
      <c r="M124" s="128"/>
      <c r="N124" s="128"/>
      <c r="O124" s="128"/>
      <c r="P124" s="128"/>
      <c r="Q124" s="128"/>
      <c r="R124" s="128"/>
      <c r="S124" s="17"/>
      <c r="T124" s="17"/>
      <c r="U124" s="17"/>
      <c r="V124" s="17"/>
      <c r="W124" s="17"/>
      <c r="X124" s="17"/>
      <c r="Y124" s="17"/>
      <c r="Z124" s="17"/>
      <c r="AA124" s="17"/>
      <c r="AB124" s="17"/>
      <c r="AC124" s="17"/>
      <c r="AD124" s="17"/>
    </row>
    <row r="125" spans="1:30" ht="15.75" thickBot="1">
      <c r="A125" s="128"/>
      <c r="B125" s="142"/>
      <c r="C125" s="143" t="s">
        <v>16</v>
      </c>
      <c r="D125" s="144">
        <v>0.57999999999999996</v>
      </c>
      <c r="E125" s="144">
        <v>0.48</v>
      </c>
      <c r="F125" s="144">
        <v>1.5</v>
      </c>
      <c r="G125" s="143">
        <v>2</v>
      </c>
      <c r="H125" s="146"/>
      <c r="I125" s="128"/>
      <c r="J125" s="136"/>
      <c r="K125" s="137"/>
      <c r="L125" s="138"/>
      <c r="M125" s="128"/>
      <c r="N125" s="128"/>
      <c r="O125" s="128"/>
      <c r="P125" s="128"/>
      <c r="Q125" s="128"/>
      <c r="R125" s="128"/>
      <c r="S125" s="17"/>
      <c r="T125" s="17"/>
      <c r="U125" s="17"/>
      <c r="V125" s="17"/>
      <c r="W125" s="17"/>
      <c r="X125" s="17"/>
      <c r="Y125" s="17"/>
      <c r="Z125" s="17"/>
      <c r="AA125" s="17"/>
      <c r="AB125" s="17"/>
      <c r="AC125" s="17"/>
      <c r="AD125" s="17"/>
    </row>
    <row r="126" spans="1:30">
      <c r="A126" s="128"/>
      <c r="B126" s="142"/>
      <c r="C126" s="143" t="s">
        <v>17</v>
      </c>
      <c r="D126" s="144">
        <v>0.57999999999999996</v>
      </c>
      <c r="E126" s="144">
        <v>0.48</v>
      </c>
      <c r="F126" s="144">
        <v>1.5</v>
      </c>
      <c r="G126" s="143">
        <v>2</v>
      </c>
      <c r="H126" s="146"/>
      <c r="I126" s="128"/>
      <c r="J126" s="128"/>
      <c r="K126" s="128"/>
      <c r="L126" s="128"/>
      <c r="M126" s="128"/>
      <c r="N126" s="128"/>
      <c r="O126" s="128"/>
      <c r="P126" s="128"/>
      <c r="Q126" s="128"/>
      <c r="R126" s="128"/>
      <c r="S126" s="17"/>
      <c r="T126" s="17"/>
      <c r="U126" s="17"/>
      <c r="V126" s="17"/>
      <c r="W126" s="17"/>
      <c r="X126" s="17"/>
      <c r="Y126" s="17"/>
      <c r="Z126" s="17"/>
      <c r="AA126" s="17"/>
      <c r="AB126" s="17"/>
      <c r="AC126" s="17"/>
      <c r="AD126" s="17"/>
    </row>
    <row r="127" spans="1:30" ht="15.75" thickBot="1">
      <c r="A127" s="128"/>
      <c r="B127" s="142"/>
      <c r="C127" s="143" t="s">
        <v>18</v>
      </c>
      <c r="D127" s="144">
        <v>0.57999999999999996</v>
      </c>
      <c r="E127" s="144">
        <v>0.48</v>
      </c>
      <c r="F127" s="144">
        <v>1.5</v>
      </c>
      <c r="G127" s="143">
        <v>2</v>
      </c>
      <c r="H127" s="146"/>
      <c r="I127" s="128"/>
      <c r="J127" s="128"/>
      <c r="K127" s="128"/>
      <c r="L127" s="128"/>
      <c r="M127" s="128"/>
      <c r="N127" s="128"/>
      <c r="O127" s="128"/>
      <c r="P127" s="128"/>
      <c r="Q127" s="128"/>
      <c r="R127" s="128"/>
      <c r="S127" s="17"/>
      <c r="T127" s="17"/>
      <c r="U127" s="17"/>
      <c r="V127" s="17"/>
      <c r="W127" s="17"/>
      <c r="X127" s="17"/>
      <c r="Y127" s="17"/>
      <c r="Z127" s="17"/>
      <c r="AA127" s="17"/>
      <c r="AB127" s="17"/>
      <c r="AC127" s="17"/>
      <c r="AD127" s="17"/>
    </row>
    <row r="128" spans="1:30" ht="15.75" thickBot="1">
      <c r="A128" s="128"/>
      <c r="B128" s="142"/>
      <c r="C128" s="143" t="s">
        <v>19</v>
      </c>
      <c r="D128" s="144">
        <v>0.57999999999999996</v>
      </c>
      <c r="E128" s="144">
        <v>0.48</v>
      </c>
      <c r="F128" s="144">
        <v>1.4</v>
      </c>
      <c r="G128" s="143">
        <v>2</v>
      </c>
      <c r="H128" s="146"/>
      <c r="I128" s="128"/>
      <c r="J128" s="1084" t="s">
        <v>709</v>
      </c>
      <c r="K128" s="1084"/>
      <c r="L128" s="1084"/>
      <c r="M128" s="1084"/>
      <c r="N128" s="1084"/>
      <c r="O128" s="128"/>
      <c r="P128" s="1084" t="s">
        <v>709</v>
      </c>
      <c r="Q128" s="1084"/>
      <c r="R128" s="1084"/>
      <c r="S128" s="1084"/>
      <c r="T128" s="1084"/>
      <c r="U128" s="17"/>
      <c r="V128" s="329" t="s">
        <v>175</v>
      </c>
      <c r="W128" s="328"/>
      <c r="X128" s="17"/>
      <c r="Y128" s="17"/>
      <c r="Z128" s="17"/>
      <c r="AA128" s="17"/>
      <c r="AB128" s="17"/>
      <c r="AC128" s="17"/>
      <c r="AD128" s="17"/>
    </row>
    <row r="129" spans="1:30">
      <c r="A129" s="128"/>
      <c r="B129" s="142"/>
      <c r="C129" s="143" t="s">
        <v>20</v>
      </c>
      <c r="D129" s="144">
        <v>0.57999999999999996</v>
      </c>
      <c r="E129" s="144">
        <v>0.48</v>
      </c>
      <c r="F129" s="144">
        <v>1.4</v>
      </c>
      <c r="G129" s="143">
        <v>2</v>
      </c>
      <c r="H129" s="146"/>
      <c r="I129" s="128"/>
      <c r="J129" s="314" t="s">
        <v>243</v>
      </c>
      <c r="K129" s="314" t="s">
        <v>181</v>
      </c>
      <c r="L129" s="314" t="s">
        <v>170</v>
      </c>
      <c r="M129" s="314" t="s">
        <v>533</v>
      </c>
      <c r="N129" s="314" t="s">
        <v>187</v>
      </c>
      <c r="O129" s="128"/>
      <c r="P129" s="327" t="s">
        <v>766</v>
      </c>
      <c r="Q129" s="327" t="s">
        <v>765</v>
      </c>
      <c r="R129" s="327" t="s">
        <v>768</v>
      </c>
      <c r="S129" s="505" t="s">
        <v>764</v>
      </c>
      <c r="T129" s="505" t="s">
        <v>767</v>
      </c>
      <c r="U129" s="17"/>
      <c r="V129" s="330" t="s">
        <v>243</v>
      </c>
      <c r="W129" s="82">
        <v>1</v>
      </c>
      <c r="X129" s="17"/>
      <c r="Y129" s="17"/>
      <c r="Z129" s="17"/>
      <c r="AA129" s="17"/>
      <c r="AB129" s="17"/>
      <c r="AC129" s="17"/>
      <c r="AD129" s="17"/>
    </row>
    <row r="130" spans="1:30">
      <c r="A130" s="128"/>
      <c r="B130" s="142"/>
      <c r="C130" s="143" t="s">
        <v>69</v>
      </c>
      <c r="D130" s="144">
        <v>0.57999999999999996</v>
      </c>
      <c r="E130" s="144">
        <v>0.48</v>
      </c>
      <c r="F130" s="144">
        <v>1.4</v>
      </c>
      <c r="G130" s="143">
        <v>2</v>
      </c>
      <c r="H130" s="146"/>
      <c r="I130" s="128"/>
      <c r="J130" s="313" t="s">
        <v>599</v>
      </c>
      <c r="K130" s="313" t="s">
        <v>536</v>
      </c>
      <c r="L130" s="313" t="s">
        <v>600</v>
      </c>
      <c r="M130" s="313" t="s">
        <v>2</v>
      </c>
      <c r="N130" s="313" t="s">
        <v>187</v>
      </c>
      <c r="O130" s="128"/>
      <c r="P130" s="504" t="s">
        <v>599</v>
      </c>
      <c r="Q130" s="504" t="s">
        <v>536</v>
      </c>
      <c r="R130" s="504" t="s">
        <v>600</v>
      </c>
      <c r="S130" s="505" t="s">
        <v>2</v>
      </c>
      <c r="T130" s="504" t="s">
        <v>187</v>
      </c>
      <c r="U130" s="17"/>
      <c r="V130" s="331" t="s">
        <v>181</v>
      </c>
      <c r="W130" s="82">
        <v>2</v>
      </c>
      <c r="X130" s="17"/>
      <c r="Y130" s="17"/>
      <c r="Z130" s="17"/>
      <c r="AA130" s="17"/>
      <c r="AB130" s="17"/>
      <c r="AC130" s="17"/>
      <c r="AD130" s="17"/>
    </row>
    <row r="131" spans="1:30">
      <c r="A131" s="128"/>
      <c r="B131" s="142"/>
      <c r="C131" s="143" t="s">
        <v>21</v>
      </c>
      <c r="D131" s="144">
        <v>0.57999999999999996</v>
      </c>
      <c r="E131" s="144">
        <v>0.48</v>
      </c>
      <c r="F131" s="144">
        <v>1.4</v>
      </c>
      <c r="G131" s="143">
        <v>1</v>
      </c>
      <c r="H131" s="146"/>
      <c r="I131" s="128"/>
      <c r="J131" s="312">
        <v>1</v>
      </c>
      <c r="K131" s="312">
        <v>2</v>
      </c>
      <c r="L131" s="327">
        <v>3</v>
      </c>
      <c r="M131" s="313" t="s">
        <v>71</v>
      </c>
      <c r="N131" s="327">
        <v>5</v>
      </c>
      <c r="O131" s="128"/>
      <c r="P131" s="327"/>
      <c r="Q131" s="327"/>
      <c r="R131" s="327"/>
      <c r="S131" s="505" t="s">
        <v>71</v>
      </c>
      <c r="T131" s="327"/>
      <c r="U131" s="17"/>
      <c r="V131" s="331" t="s">
        <v>170</v>
      </c>
      <c r="W131" s="82">
        <v>3</v>
      </c>
      <c r="X131" s="17"/>
      <c r="Y131" s="17"/>
      <c r="Z131" s="17"/>
      <c r="AA131" s="17"/>
      <c r="AB131" s="17"/>
      <c r="AC131" s="17"/>
      <c r="AD131" s="17"/>
    </row>
    <row r="132" spans="1:30">
      <c r="A132" s="128"/>
      <c r="B132" s="142"/>
      <c r="C132" s="143" t="s">
        <v>0</v>
      </c>
      <c r="D132" s="144">
        <v>0.57999999999999996</v>
      </c>
      <c r="E132" s="144">
        <v>0.48</v>
      </c>
      <c r="F132" s="144">
        <v>1.5</v>
      </c>
      <c r="G132" s="143">
        <v>2</v>
      </c>
      <c r="H132" s="146"/>
      <c r="I132" s="128"/>
      <c r="J132" s="17"/>
      <c r="K132" s="128"/>
      <c r="L132" s="128"/>
      <c r="M132" s="313" t="s">
        <v>67</v>
      </c>
      <c r="N132" s="128"/>
      <c r="O132" s="128"/>
      <c r="P132" s="327"/>
      <c r="Q132" s="327"/>
      <c r="R132" s="327"/>
      <c r="S132" s="505" t="s">
        <v>67</v>
      </c>
      <c r="T132" s="327"/>
      <c r="U132" s="17"/>
      <c r="V132" s="331" t="s">
        <v>533</v>
      </c>
      <c r="W132" s="82">
        <v>4</v>
      </c>
      <c r="X132" s="17"/>
      <c r="Y132" s="17"/>
      <c r="Z132" s="17"/>
      <c r="AA132" s="17"/>
      <c r="AB132" s="17"/>
      <c r="AC132" s="17"/>
      <c r="AD132" s="17"/>
    </row>
    <row r="133" spans="1:30" ht="15.75" thickBot="1">
      <c r="A133" s="128"/>
      <c r="B133" s="142"/>
      <c r="C133" s="143" t="s">
        <v>22</v>
      </c>
      <c r="D133" s="144">
        <v>0.57999999999999996</v>
      </c>
      <c r="E133" s="144">
        <v>0.48</v>
      </c>
      <c r="F133" s="144">
        <v>1.5</v>
      </c>
      <c r="G133" s="143">
        <v>2</v>
      </c>
      <c r="H133" s="146"/>
      <c r="I133" s="128"/>
      <c r="J133" s="128"/>
      <c r="K133" s="128"/>
      <c r="L133" s="128"/>
      <c r="M133" s="313" t="s">
        <v>5</v>
      </c>
      <c r="N133" s="128"/>
      <c r="O133" s="128"/>
      <c r="P133" s="327"/>
      <c r="Q133" s="327"/>
      <c r="R133" s="327"/>
      <c r="S133" s="505" t="s">
        <v>5</v>
      </c>
      <c r="T133" s="327"/>
      <c r="U133" s="17"/>
      <c r="V133" s="332" t="s">
        <v>187</v>
      </c>
      <c r="W133" s="174">
        <v>5</v>
      </c>
      <c r="X133" s="17"/>
      <c r="Y133" s="17"/>
      <c r="Z133" s="17"/>
      <c r="AA133" s="17"/>
      <c r="AB133" s="17"/>
      <c r="AC133" s="17"/>
      <c r="AD133" s="17"/>
    </row>
    <row r="134" spans="1:30">
      <c r="A134" s="128"/>
      <c r="B134" s="142"/>
      <c r="C134" s="143" t="s">
        <v>85</v>
      </c>
      <c r="D134" s="144">
        <v>0.57999999999999996</v>
      </c>
      <c r="E134" s="144">
        <v>0.48</v>
      </c>
      <c r="F134" s="144">
        <v>1.5</v>
      </c>
      <c r="G134" s="143">
        <v>2</v>
      </c>
      <c r="H134" s="146"/>
      <c r="I134" s="128"/>
      <c r="J134" s="128"/>
      <c r="K134" s="128"/>
      <c r="L134" s="128"/>
      <c r="M134" s="313" t="s">
        <v>7</v>
      </c>
      <c r="N134" s="128"/>
      <c r="O134" s="128"/>
      <c r="P134" s="327"/>
      <c r="Q134" s="327"/>
      <c r="R134" s="327"/>
      <c r="S134" s="505" t="s">
        <v>6</v>
      </c>
      <c r="T134" s="327"/>
      <c r="U134" s="17"/>
      <c r="V134" s="241" t="s">
        <v>680</v>
      </c>
      <c r="W134" s="242">
        <v>6</v>
      </c>
      <c r="X134" s="17"/>
      <c r="Y134" s="17"/>
      <c r="Z134" s="17"/>
      <c r="AA134" s="17"/>
      <c r="AB134" s="17"/>
      <c r="AC134" s="17"/>
      <c r="AD134" s="17"/>
    </row>
    <row r="135" spans="1:30">
      <c r="A135" s="128"/>
      <c r="B135" s="142"/>
      <c r="C135" s="143" t="s">
        <v>75</v>
      </c>
      <c r="D135" s="144">
        <v>0.4</v>
      </c>
      <c r="E135" s="144">
        <v>0.51</v>
      </c>
      <c r="F135" s="144">
        <v>1.5</v>
      </c>
      <c r="G135" s="143">
        <v>2</v>
      </c>
      <c r="H135" s="146"/>
      <c r="I135" s="128"/>
      <c r="J135" s="128"/>
      <c r="K135" s="128"/>
      <c r="L135" s="128"/>
      <c r="M135" s="313" t="s">
        <v>1</v>
      </c>
      <c r="N135" s="128"/>
      <c r="O135" s="128"/>
      <c r="P135" s="327"/>
      <c r="Q135" s="327"/>
      <c r="R135" s="327"/>
      <c r="S135" s="505" t="s">
        <v>7</v>
      </c>
      <c r="T135" s="327"/>
      <c r="U135" s="17"/>
      <c r="V135" s="17"/>
      <c r="W135" s="17"/>
      <c r="X135" s="17"/>
      <c r="Y135" s="17"/>
      <c r="Z135" s="17"/>
      <c r="AA135" s="17"/>
      <c r="AB135" s="17"/>
      <c r="AC135" s="17"/>
      <c r="AD135" s="17"/>
    </row>
    <row r="136" spans="1:30">
      <c r="A136" s="128"/>
      <c r="B136" s="142"/>
      <c r="C136" s="143" t="s">
        <v>25</v>
      </c>
      <c r="D136" s="144">
        <v>0.57999999999999996</v>
      </c>
      <c r="E136" s="144">
        <v>0.48</v>
      </c>
      <c r="F136" s="144">
        <v>1.5</v>
      </c>
      <c r="G136" s="143">
        <v>2</v>
      </c>
      <c r="H136" s="146"/>
      <c r="I136" s="128"/>
      <c r="J136" s="128"/>
      <c r="K136" s="128"/>
      <c r="L136" s="128"/>
      <c r="M136" s="313" t="s">
        <v>8</v>
      </c>
      <c r="N136" s="128"/>
      <c r="O136" s="128"/>
      <c r="P136" s="327"/>
      <c r="Q136" s="327"/>
      <c r="R136" s="327"/>
      <c r="S136" s="505" t="s">
        <v>1</v>
      </c>
      <c r="T136" s="327"/>
      <c r="U136" s="17"/>
      <c r="V136" s="17"/>
      <c r="W136" s="17"/>
      <c r="X136" s="17"/>
      <c r="Y136" s="17"/>
      <c r="Z136" s="17"/>
      <c r="AA136" s="17"/>
      <c r="AB136" s="17"/>
      <c r="AC136" s="17"/>
      <c r="AD136" s="17"/>
    </row>
    <row r="137" spans="1:30">
      <c r="A137" s="128"/>
      <c r="B137" s="142"/>
      <c r="C137" s="143" t="s">
        <v>26</v>
      </c>
      <c r="D137" s="144">
        <v>0.57999999999999996</v>
      </c>
      <c r="E137" s="144">
        <v>0.48</v>
      </c>
      <c r="F137" s="144">
        <v>1.5</v>
      </c>
      <c r="G137" s="143">
        <v>2</v>
      </c>
      <c r="H137" s="146"/>
      <c r="I137" s="128"/>
      <c r="J137" s="128"/>
      <c r="K137" s="128"/>
      <c r="L137" s="128"/>
      <c r="M137" s="313" t="s">
        <v>9</v>
      </c>
      <c r="N137" s="128"/>
      <c r="O137" s="128"/>
      <c r="P137" s="327"/>
      <c r="Q137" s="327"/>
      <c r="R137" s="327"/>
      <c r="S137" s="505" t="s">
        <v>8</v>
      </c>
      <c r="T137" s="327"/>
      <c r="U137" s="17"/>
      <c r="V137" s="17"/>
      <c r="W137" s="17"/>
      <c r="X137" s="17"/>
      <c r="Y137" s="17"/>
      <c r="Z137" s="17"/>
      <c r="AA137" s="17"/>
      <c r="AB137" s="17"/>
      <c r="AC137" s="17"/>
      <c r="AD137" s="17"/>
    </row>
    <row r="138" spans="1:30">
      <c r="A138" s="128"/>
      <c r="B138" s="142"/>
      <c r="C138" s="143" t="s">
        <v>28</v>
      </c>
      <c r="D138" s="144">
        <v>0.57999999999999996</v>
      </c>
      <c r="E138" s="144">
        <v>0.48</v>
      </c>
      <c r="F138" s="144">
        <v>1.5</v>
      </c>
      <c r="G138" s="143">
        <v>2</v>
      </c>
      <c r="H138" s="146"/>
      <c r="I138" s="128"/>
      <c r="J138" s="128"/>
      <c r="K138" s="128"/>
      <c r="L138" s="128"/>
      <c r="M138" s="313" t="s">
        <v>68</v>
      </c>
      <c r="N138" s="128"/>
      <c r="O138" s="128"/>
      <c r="P138" s="128"/>
      <c r="Q138" s="128"/>
      <c r="R138" s="128"/>
      <c r="S138" s="505" t="s">
        <v>9</v>
      </c>
      <c r="T138" s="17"/>
      <c r="U138" s="17"/>
      <c r="V138" s="17"/>
      <c r="W138" s="17"/>
      <c r="X138" s="17"/>
      <c r="Y138" s="17"/>
      <c r="Z138" s="17"/>
      <c r="AA138" s="17"/>
      <c r="AB138" s="17"/>
      <c r="AC138" s="17"/>
      <c r="AD138" s="17"/>
    </row>
    <row r="139" spans="1:30">
      <c r="A139" s="128"/>
      <c r="B139" s="142"/>
      <c r="C139" s="143" t="s">
        <v>72</v>
      </c>
      <c r="D139" s="144">
        <v>0.57999999999999996</v>
      </c>
      <c r="E139" s="144">
        <v>0.48</v>
      </c>
      <c r="F139" s="144">
        <v>1.5</v>
      </c>
      <c r="G139" s="143">
        <v>2</v>
      </c>
      <c r="H139" s="146"/>
      <c r="I139" s="128"/>
      <c r="J139" s="128"/>
      <c r="K139" s="128"/>
      <c r="L139" s="128"/>
      <c r="M139" s="313" t="s">
        <v>10</v>
      </c>
      <c r="N139" s="128"/>
      <c r="O139" s="128"/>
      <c r="P139" s="128"/>
      <c r="Q139" s="128"/>
      <c r="R139" s="128"/>
      <c r="S139" s="505" t="s">
        <v>68</v>
      </c>
      <c r="T139" s="17"/>
      <c r="U139" s="17"/>
      <c r="V139" s="17"/>
      <c r="W139" s="17"/>
      <c r="X139" s="17"/>
      <c r="Y139" s="17"/>
      <c r="Z139" s="17"/>
      <c r="AA139" s="17"/>
      <c r="AB139" s="17"/>
      <c r="AC139" s="17"/>
      <c r="AD139" s="17"/>
    </row>
    <row r="140" spans="1:30">
      <c r="A140" s="128"/>
      <c r="B140" s="142"/>
      <c r="C140" s="143" t="s">
        <v>29</v>
      </c>
      <c r="D140" s="144">
        <v>0.57999999999999996</v>
      </c>
      <c r="E140" s="144">
        <v>0.48</v>
      </c>
      <c r="F140" s="144">
        <v>1.5</v>
      </c>
      <c r="G140" s="143">
        <v>2</v>
      </c>
      <c r="H140" s="146"/>
      <c r="I140" s="128"/>
      <c r="J140" s="128"/>
      <c r="K140" s="128"/>
      <c r="L140" s="128"/>
      <c r="M140" s="313" t="s">
        <v>11</v>
      </c>
      <c r="N140" s="128"/>
      <c r="O140" s="128"/>
      <c r="P140" s="128"/>
      <c r="Q140" s="128"/>
      <c r="R140" s="128"/>
      <c r="S140" s="505" t="s">
        <v>10</v>
      </c>
      <c r="T140" s="17"/>
      <c r="U140" s="17"/>
      <c r="V140" s="17"/>
      <c r="W140" s="17"/>
      <c r="X140" s="17"/>
      <c r="Y140" s="17"/>
      <c r="Z140" s="17"/>
      <c r="AA140" s="17"/>
      <c r="AB140" s="17"/>
      <c r="AC140" s="17"/>
      <c r="AD140" s="17"/>
    </row>
    <row r="141" spans="1:30">
      <c r="A141" s="128"/>
      <c r="B141" s="142"/>
      <c r="C141" s="143" t="s">
        <v>30</v>
      </c>
      <c r="D141" s="144">
        <v>0.57999999999999996</v>
      </c>
      <c r="E141" s="144">
        <v>0.48</v>
      </c>
      <c r="F141" s="144">
        <v>1.5</v>
      </c>
      <c r="G141" s="143">
        <v>2</v>
      </c>
      <c r="H141" s="146"/>
      <c r="I141" s="128"/>
      <c r="J141" s="128"/>
      <c r="K141" s="128"/>
      <c r="L141" s="128"/>
      <c r="M141" s="313" t="s">
        <v>12</v>
      </c>
      <c r="N141" s="128"/>
      <c r="O141" s="128"/>
      <c r="P141" s="128"/>
      <c r="Q141" s="128"/>
      <c r="R141" s="128"/>
      <c r="S141" s="505" t="s">
        <v>11</v>
      </c>
      <c r="T141" s="17"/>
      <c r="U141" s="17"/>
      <c r="V141" s="17"/>
      <c r="W141" s="17"/>
      <c r="X141" s="17"/>
      <c r="Y141" s="17"/>
      <c r="Z141" s="17"/>
      <c r="AA141" s="17"/>
      <c r="AB141" s="17"/>
      <c r="AC141" s="17"/>
      <c r="AD141" s="17"/>
    </row>
    <row r="142" spans="1:30">
      <c r="A142" s="128"/>
      <c r="B142" s="142"/>
      <c r="C142" s="143" t="s">
        <v>31</v>
      </c>
      <c r="D142" s="144">
        <v>0.4</v>
      </c>
      <c r="E142" s="144">
        <v>0.51</v>
      </c>
      <c r="F142" s="144">
        <v>1.5</v>
      </c>
      <c r="G142" s="143">
        <v>2</v>
      </c>
      <c r="H142" s="146"/>
      <c r="I142" s="128"/>
      <c r="J142" s="128"/>
      <c r="K142" s="128"/>
      <c r="L142" s="128"/>
      <c r="M142" s="313" t="s">
        <v>14</v>
      </c>
      <c r="N142" s="128"/>
      <c r="O142" s="128"/>
      <c r="P142" s="128"/>
      <c r="Q142" s="128"/>
      <c r="R142" s="128"/>
      <c r="S142" s="505" t="s">
        <v>12</v>
      </c>
      <c r="T142" s="17"/>
      <c r="U142" s="17"/>
      <c r="V142" s="17"/>
      <c r="W142" s="17"/>
      <c r="X142" s="17"/>
      <c r="Y142" s="17"/>
      <c r="Z142" s="17"/>
      <c r="AA142" s="17"/>
      <c r="AB142" s="17"/>
      <c r="AC142" s="17"/>
      <c r="AD142" s="17"/>
    </row>
    <row r="143" spans="1:30">
      <c r="A143" s="128"/>
      <c r="B143" s="142"/>
      <c r="C143" s="143" t="s">
        <v>32</v>
      </c>
      <c r="D143" s="144">
        <v>0.57999999999999996</v>
      </c>
      <c r="E143" s="144">
        <v>0.48</v>
      </c>
      <c r="F143" s="144">
        <v>1.5</v>
      </c>
      <c r="G143" s="143">
        <v>1</v>
      </c>
      <c r="H143" s="146"/>
      <c r="I143" s="128"/>
      <c r="J143" s="128"/>
      <c r="K143" s="128"/>
      <c r="L143" s="128"/>
      <c r="M143" s="313" t="s">
        <v>15</v>
      </c>
      <c r="N143" s="128"/>
      <c r="O143" s="128"/>
      <c r="P143" s="128"/>
      <c r="Q143" s="128"/>
      <c r="R143" s="128"/>
      <c r="S143" s="505" t="s">
        <v>13</v>
      </c>
      <c r="T143" s="17"/>
      <c r="U143" s="17"/>
      <c r="V143" s="17"/>
      <c r="W143" s="17"/>
      <c r="X143" s="17"/>
      <c r="Y143" s="17"/>
      <c r="Z143" s="17"/>
      <c r="AA143" s="17"/>
      <c r="AB143" s="17"/>
      <c r="AC143" s="17"/>
      <c r="AD143" s="17"/>
    </row>
    <row r="144" spans="1:30">
      <c r="A144" s="128"/>
      <c r="B144" s="142"/>
      <c r="C144" s="143" t="s">
        <v>33</v>
      </c>
      <c r="D144" s="144">
        <v>0.4</v>
      </c>
      <c r="E144" s="144">
        <v>0.51</v>
      </c>
      <c r="F144" s="144">
        <v>1.4</v>
      </c>
      <c r="G144" s="143">
        <v>1</v>
      </c>
      <c r="H144" s="146"/>
      <c r="I144" s="128"/>
      <c r="J144" s="128"/>
      <c r="K144" s="128"/>
      <c r="L144" s="128"/>
      <c r="M144" s="313" t="s">
        <v>16</v>
      </c>
      <c r="N144" s="128"/>
      <c r="O144" s="128"/>
      <c r="P144" s="128"/>
      <c r="Q144" s="128"/>
      <c r="R144" s="128"/>
      <c r="S144" s="505" t="s">
        <v>14</v>
      </c>
      <c r="T144" s="17"/>
      <c r="U144" s="17"/>
      <c r="V144" s="17"/>
      <c r="W144" s="17"/>
      <c r="X144" s="17"/>
      <c r="Y144" s="17"/>
      <c r="Z144" s="17"/>
      <c r="AA144" s="17"/>
      <c r="AB144" s="17"/>
      <c r="AC144" s="17"/>
      <c r="AD144" s="17"/>
    </row>
    <row r="145" spans="1:30">
      <c r="A145" s="128"/>
      <c r="B145" s="142"/>
      <c r="C145" s="147" t="s">
        <v>80</v>
      </c>
      <c r="D145" s="144">
        <v>0.4</v>
      </c>
      <c r="E145" s="144">
        <v>0.51</v>
      </c>
      <c r="F145" s="144">
        <v>1.5</v>
      </c>
      <c r="G145" s="143">
        <v>1</v>
      </c>
      <c r="H145" s="146"/>
      <c r="I145" s="128"/>
      <c r="J145" s="128"/>
      <c r="K145" s="128"/>
      <c r="L145" s="128"/>
      <c r="M145" s="313" t="s">
        <v>17</v>
      </c>
      <c r="N145" s="128"/>
      <c r="O145" s="128"/>
      <c r="P145" s="128"/>
      <c r="Q145" s="128"/>
      <c r="R145" s="128"/>
      <c r="S145" s="505" t="s">
        <v>15</v>
      </c>
      <c r="T145" s="17"/>
      <c r="U145" s="17"/>
      <c r="V145" s="17"/>
      <c r="W145" s="17"/>
      <c r="X145" s="17"/>
      <c r="Y145" s="17"/>
      <c r="Z145" s="17"/>
      <c r="AA145" s="17"/>
      <c r="AB145" s="17"/>
      <c r="AC145" s="17"/>
      <c r="AD145" s="17"/>
    </row>
    <row r="146" spans="1:30">
      <c r="A146" s="128"/>
      <c r="B146" s="142"/>
      <c r="C146" s="147" t="s">
        <v>122</v>
      </c>
      <c r="D146" s="144">
        <v>0.4</v>
      </c>
      <c r="E146" s="144">
        <v>0.51</v>
      </c>
      <c r="F146" s="144">
        <v>1.5</v>
      </c>
      <c r="G146" s="143">
        <v>1</v>
      </c>
      <c r="H146" s="146"/>
      <c r="I146" s="128"/>
      <c r="J146" s="128"/>
      <c r="K146" s="128"/>
      <c r="L146" s="128"/>
      <c r="M146" s="313" t="s">
        <v>18</v>
      </c>
      <c r="N146" s="128"/>
      <c r="O146" s="128"/>
      <c r="P146" s="128"/>
      <c r="Q146" s="128"/>
      <c r="R146" s="128"/>
      <c r="S146" s="505" t="s">
        <v>16</v>
      </c>
      <c r="T146" s="17"/>
      <c r="U146" s="17"/>
      <c r="V146" s="17"/>
      <c r="W146" s="17"/>
      <c r="X146" s="17"/>
      <c r="Y146" s="17"/>
      <c r="Z146" s="17"/>
      <c r="AA146" s="17"/>
      <c r="AB146" s="17"/>
      <c r="AC146" s="17"/>
      <c r="AD146" s="17"/>
    </row>
    <row r="147" spans="1:30">
      <c r="A147" s="128"/>
      <c r="B147" s="142"/>
      <c r="C147" s="147" t="s">
        <v>106</v>
      </c>
      <c r="D147" s="144">
        <v>0.38</v>
      </c>
      <c r="E147" s="144">
        <v>0.51</v>
      </c>
      <c r="F147" s="144">
        <v>1.2</v>
      </c>
      <c r="G147" s="143">
        <v>1</v>
      </c>
      <c r="H147" s="146"/>
      <c r="I147" s="128"/>
      <c r="J147" s="128"/>
      <c r="K147" s="128"/>
      <c r="L147" s="128"/>
      <c r="M147" s="313" t="s">
        <v>19</v>
      </c>
      <c r="N147" s="128"/>
      <c r="O147" s="128"/>
      <c r="P147" s="128"/>
      <c r="Q147" s="128"/>
      <c r="R147" s="128"/>
      <c r="S147" s="505" t="s">
        <v>17</v>
      </c>
      <c r="T147" s="17"/>
      <c r="U147" s="17"/>
      <c r="V147" s="17"/>
      <c r="W147" s="17"/>
      <c r="X147" s="17"/>
      <c r="Y147" s="17"/>
      <c r="Z147" s="17"/>
      <c r="AA147" s="17"/>
      <c r="AB147" s="17"/>
      <c r="AC147" s="17"/>
      <c r="AD147" s="17"/>
    </row>
    <row r="148" spans="1:30">
      <c r="A148" s="128"/>
      <c r="B148" s="142"/>
      <c r="C148" s="147" t="s">
        <v>107</v>
      </c>
      <c r="D148" s="144">
        <v>0.38</v>
      </c>
      <c r="E148" s="144">
        <v>0.51</v>
      </c>
      <c r="F148" s="144">
        <v>1.2</v>
      </c>
      <c r="G148" s="143">
        <v>1</v>
      </c>
      <c r="H148" s="146"/>
      <c r="I148" s="128"/>
      <c r="J148" s="128"/>
      <c r="K148" s="128"/>
      <c r="L148" s="128"/>
      <c r="M148" s="313" t="s">
        <v>20</v>
      </c>
      <c r="N148" s="128"/>
      <c r="O148" s="128"/>
      <c r="P148" s="128"/>
      <c r="Q148" s="128"/>
      <c r="R148" s="128"/>
      <c r="S148" s="505" t="s">
        <v>18</v>
      </c>
      <c r="T148" s="17"/>
      <c r="U148" s="17"/>
      <c r="V148" s="17"/>
      <c r="W148" s="17"/>
      <c r="X148" s="17"/>
      <c r="Y148" s="17"/>
      <c r="Z148" s="17"/>
      <c r="AA148" s="17"/>
      <c r="AB148" s="17"/>
      <c r="AC148" s="17"/>
      <c r="AD148" s="17"/>
    </row>
    <row r="149" spans="1:30">
      <c r="A149" s="128"/>
      <c r="B149" s="142"/>
      <c r="C149" s="147" t="s">
        <v>81</v>
      </c>
      <c r="D149" s="144">
        <v>0.38</v>
      </c>
      <c r="E149" s="144">
        <v>0.51</v>
      </c>
      <c r="F149" s="144">
        <v>1.2</v>
      </c>
      <c r="G149" s="143">
        <v>1</v>
      </c>
      <c r="H149" s="146"/>
      <c r="I149" s="128"/>
      <c r="J149" s="128"/>
      <c r="K149" s="128"/>
      <c r="L149" s="128"/>
      <c r="M149" s="313" t="s">
        <v>69</v>
      </c>
      <c r="N149" s="128"/>
      <c r="O149" s="128"/>
      <c r="P149" s="128"/>
      <c r="Q149" s="128"/>
      <c r="R149" s="128"/>
      <c r="S149" s="505" t="s">
        <v>659</v>
      </c>
      <c r="T149" s="17"/>
      <c r="U149" s="17"/>
      <c r="V149" s="17"/>
      <c r="W149" s="17"/>
      <c r="X149" s="17"/>
      <c r="Y149" s="17"/>
      <c r="Z149" s="17"/>
      <c r="AA149" s="17"/>
      <c r="AB149" s="17"/>
      <c r="AC149" s="17"/>
      <c r="AD149" s="17"/>
    </row>
    <row r="150" spans="1:30">
      <c r="A150" s="128"/>
      <c r="B150" s="142"/>
      <c r="C150" s="147" t="s">
        <v>108</v>
      </c>
      <c r="D150" s="144">
        <v>0.38</v>
      </c>
      <c r="E150" s="144">
        <v>0.51</v>
      </c>
      <c r="F150" s="144">
        <v>1.2</v>
      </c>
      <c r="G150" s="143">
        <v>1</v>
      </c>
      <c r="H150" s="146"/>
      <c r="I150" s="128"/>
      <c r="J150" s="128"/>
      <c r="K150" s="128"/>
      <c r="L150" s="128"/>
      <c r="M150" s="313" t="s">
        <v>21</v>
      </c>
      <c r="N150" s="128"/>
      <c r="O150" s="128"/>
      <c r="P150" s="128"/>
      <c r="Q150" s="128"/>
      <c r="R150" s="128"/>
      <c r="S150" s="505" t="s">
        <v>19</v>
      </c>
      <c r="T150" s="17"/>
      <c r="U150" s="17"/>
      <c r="V150" s="17"/>
      <c r="W150" s="17"/>
      <c r="X150" s="17"/>
      <c r="Y150" s="17"/>
      <c r="Z150" s="17"/>
      <c r="AA150" s="17"/>
      <c r="AB150" s="17"/>
      <c r="AC150" s="17"/>
      <c r="AD150" s="17"/>
    </row>
    <row r="151" spans="1:30">
      <c r="A151" s="128"/>
      <c r="B151" s="142"/>
      <c r="C151" s="143" t="s">
        <v>34</v>
      </c>
      <c r="D151" s="144">
        <v>0.57999999999999996</v>
      </c>
      <c r="E151" s="144">
        <v>0.48</v>
      </c>
      <c r="F151" s="144">
        <v>1.5</v>
      </c>
      <c r="G151" s="143">
        <v>2</v>
      </c>
      <c r="H151" s="146"/>
      <c r="I151" s="128"/>
      <c r="J151" s="128"/>
      <c r="K151" s="128"/>
      <c r="L151" s="128"/>
      <c r="M151" s="313" t="s">
        <v>0</v>
      </c>
      <c r="N151" s="128"/>
      <c r="O151" s="128"/>
      <c r="P151" s="128"/>
      <c r="Q151" s="128"/>
      <c r="R151" s="128"/>
      <c r="S151" s="505" t="s">
        <v>69</v>
      </c>
      <c r="T151" s="17"/>
      <c r="U151" s="17"/>
      <c r="V151" s="17"/>
      <c r="W151" s="17"/>
      <c r="X151" s="17"/>
      <c r="Y151" s="17"/>
      <c r="Z151" s="17"/>
      <c r="AA151" s="17"/>
      <c r="AB151" s="17"/>
      <c r="AC151" s="17"/>
      <c r="AD151" s="17"/>
    </row>
    <row r="152" spans="1:30">
      <c r="A152" s="128"/>
      <c r="B152" s="142"/>
      <c r="C152" s="143" t="s">
        <v>35</v>
      </c>
      <c r="D152" s="144">
        <v>0.38</v>
      </c>
      <c r="E152" s="144">
        <v>0.51</v>
      </c>
      <c r="F152" s="144">
        <v>1.2</v>
      </c>
      <c r="G152" s="143">
        <v>2</v>
      </c>
      <c r="H152" s="146"/>
      <c r="I152" s="128"/>
      <c r="J152" s="128"/>
      <c r="K152" s="128"/>
      <c r="L152" s="128"/>
      <c r="M152" s="313" t="s">
        <v>22</v>
      </c>
      <c r="N152" s="128"/>
      <c r="O152" s="128"/>
      <c r="P152" s="128"/>
      <c r="Q152" s="128"/>
      <c r="R152" s="128"/>
      <c r="S152" s="505" t="s">
        <v>20</v>
      </c>
      <c r="T152" s="17"/>
      <c r="U152" s="17"/>
      <c r="V152" s="17"/>
      <c r="W152" s="17"/>
      <c r="X152" s="17"/>
      <c r="Y152" s="17"/>
      <c r="Z152" s="17"/>
      <c r="AA152" s="17"/>
      <c r="AB152" s="17"/>
      <c r="AC152" s="17"/>
      <c r="AD152" s="17"/>
    </row>
    <row r="153" spans="1:30">
      <c r="A153" s="128"/>
      <c r="B153" s="142"/>
      <c r="C153" s="143" t="s">
        <v>83</v>
      </c>
      <c r="D153" s="144">
        <v>0.42</v>
      </c>
      <c r="E153" s="144">
        <v>0.51</v>
      </c>
      <c r="F153" s="144">
        <v>1.4</v>
      </c>
      <c r="G153" s="143">
        <v>2</v>
      </c>
      <c r="H153" s="146"/>
      <c r="I153" s="128"/>
      <c r="J153" s="128"/>
      <c r="K153" s="128"/>
      <c r="L153" s="128"/>
      <c r="M153" s="313" t="s">
        <v>85</v>
      </c>
      <c r="N153" s="128"/>
      <c r="O153" s="128"/>
      <c r="P153" s="128"/>
      <c r="Q153" s="128"/>
      <c r="R153" s="128"/>
      <c r="S153" s="505" t="s">
        <v>21</v>
      </c>
      <c r="T153" s="17"/>
      <c r="U153" s="17"/>
      <c r="V153" s="17"/>
      <c r="W153" s="17"/>
      <c r="X153" s="17"/>
      <c r="Y153" s="17"/>
      <c r="Z153" s="17"/>
      <c r="AA153" s="17"/>
      <c r="AB153" s="17"/>
      <c r="AC153" s="17"/>
      <c r="AD153" s="17"/>
    </row>
    <row r="154" spans="1:30">
      <c r="A154" s="128"/>
      <c r="B154" s="142"/>
      <c r="C154" s="143" t="s">
        <v>84</v>
      </c>
      <c r="D154" s="144">
        <v>0.42</v>
      </c>
      <c r="E154" s="144">
        <v>0.51</v>
      </c>
      <c r="F154" s="144">
        <v>1.4</v>
      </c>
      <c r="G154" s="143">
        <v>2</v>
      </c>
      <c r="H154" s="146"/>
      <c r="I154" s="128"/>
      <c r="J154" s="128"/>
      <c r="K154" s="128"/>
      <c r="L154" s="128"/>
      <c r="M154" s="313" t="s">
        <v>75</v>
      </c>
      <c r="N154" s="128"/>
      <c r="O154" s="128"/>
      <c r="P154" s="128"/>
      <c r="Q154" s="128"/>
      <c r="R154" s="128"/>
      <c r="S154" s="505" t="s">
        <v>0</v>
      </c>
      <c r="T154" s="17"/>
      <c r="U154" s="17"/>
      <c r="V154" s="17"/>
      <c r="W154" s="17"/>
      <c r="X154" s="17"/>
      <c r="Y154" s="17"/>
      <c r="Z154" s="17"/>
      <c r="AA154" s="17"/>
      <c r="AB154" s="17"/>
      <c r="AC154" s="17"/>
      <c r="AD154" s="17"/>
    </row>
    <row r="155" spans="1:30">
      <c r="A155" s="128"/>
      <c r="B155" s="142"/>
      <c r="C155" s="143" t="s">
        <v>82</v>
      </c>
      <c r="D155" s="144">
        <v>0.42</v>
      </c>
      <c r="E155" s="144">
        <v>0.51</v>
      </c>
      <c r="F155" s="144">
        <v>1.4</v>
      </c>
      <c r="G155" s="143">
        <v>2</v>
      </c>
      <c r="H155" s="146"/>
      <c r="I155" s="128"/>
      <c r="J155" s="128"/>
      <c r="K155" s="128"/>
      <c r="L155" s="128"/>
      <c r="M155" s="313" t="s">
        <v>25</v>
      </c>
      <c r="N155" s="128"/>
      <c r="O155" s="128"/>
      <c r="P155" s="128"/>
      <c r="Q155" s="128"/>
      <c r="R155" s="128"/>
      <c r="S155" s="505" t="s">
        <v>22</v>
      </c>
      <c r="T155" s="17"/>
      <c r="U155" s="17"/>
      <c r="V155" s="17"/>
      <c r="W155" s="17"/>
      <c r="X155" s="17"/>
      <c r="Y155" s="17"/>
      <c r="Z155" s="17"/>
      <c r="AA155" s="17"/>
      <c r="AB155" s="17"/>
      <c r="AC155" s="17"/>
      <c r="AD155" s="17"/>
    </row>
    <row r="156" spans="1:30">
      <c r="A156" s="128"/>
      <c r="B156" s="142"/>
      <c r="C156" s="143" t="s">
        <v>154</v>
      </c>
      <c r="D156" s="144">
        <v>0.42</v>
      </c>
      <c r="E156" s="144">
        <v>0.51</v>
      </c>
      <c r="F156" s="144">
        <v>1.4</v>
      </c>
      <c r="G156" s="143">
        <v>2</v>
      </c>
      <c r="H156" s="146"/>
      <c r="I156" s="128"/>
      <c r="J156" s="128"/>
      <c r="K156" s="128"/>
      <c r="L156" s="128"/>
      <c r="M156" s="313" t="s">
        <v>26</v>
      </c>
      <c r="N156" s="128"/>
      <c r="O156" s="128"/>
      <c r="P156" s="128"/>
      <c r="Q156" s="128"/>
      <c r="R156" s="128"/>
      <c r="S156" s="505" t="s">
        <v>23</v>
      </c>
      <c r="T156" s="17"/>
      <c r="U156" s="17"/>
      <c r="V156" s="17"/>
      <c r="W156" s="17"/>
      <c r="X156" s="17"/>
      <c r="Y156" s="17"/>
      <c r="Z156" s="17"/>
      <c r="AA156" s="17"/>
      <c r="AB156" s="17"/>
      <c r="AC156" s="17"/>
      <c r="AD156" s="17"/>
    </row>
    <row r="157" spans="1:30">
      <c r="A157" s="128"/>
      <c r="B157" s="142"/>
      <c r="C157" s="143" t="s">
        <v>36</v>
      </c>
      <c r="D157" s="144">
        <v>0.57999999999999996</v>
      </c>
      <c r="E157" s="144">
        <v>0.48</v>
      </c>
      <c r="F157" s="144">
        <v>1.5</v>
      </c>
      <c r="G157" s="143">
        <v>2</v>
      </c>
      <c r="H157" s="146"/>
      <c r="I157" s="128"/>
      <c r="J157" s="128"/>
      <c r="K157" s="128"/>
      <c r="L157" s="128"/>
      <c r="M157" s="313" t="s">
        <v>28</v>
      </c>
      <c r="N157" s="128"/>
      <c r="O157" s="128"/>
      <c r="P157" s="128"/>
      <c r="Q157" s="128"/>
      <c r="R157" s="128"/>
      <c r="S157" s="505" t="s">
        <v>85</v>
      </c>
      <c r="T157" s="17"/>
      <c r="U157" s="17"/>
      <c r="V157" s="17"/>
      <c r="W157" s="17"/>
      <c r="X157" s="17"/>
      <c r="Y157" s="17"/>
      <c r="Z157" s="17"/>
      <c r="AA157" s="17"/>
      <c r="AB157" s="17"/>
      <c r="AC157" s="17"/>
      <c r="AD157" s="17"/>
    </row>
    <row r="158" spans="1:30">
      <c r="A158" s="128"/>
      <c r="B158" s="142"/>
      <c r="C158" s="143" t="s">
        <v>37</v>
      </c>
      <c r="D158" s="144">
        <v>0.57999999999999996</v>
      </c>
      <c r="E158" s="144">
        <v>0.48</v>
      </c>
      <c r="F158" s="144">
        <v>1.5</v>
      </c>
      <c r="G158" s="143">
        <v>2</v>
      </c>
      <c r="H158" s="146"/>
      <c r="I158" s="128"/>
      <c r="J158" s="128"/>
      <c r="K158" s="128"/>
      <c r="L158" s="128"/>
      <c r="M158" s="313" t="s">
        <v>72</v>
      </c>
      <c r="N158" s="128"/>
      <c r="O158" s="128"/>
      <c r="P158" s="128"/>
      <c r="Q158" s="128"/>
      <c r="R158" s="128"/>
      <c r="S158" s="505" t="s">
        <v>73</v>
      </c>
      <c r="T158" s="17"/>
      <c r="U158" s="17"/>
      <c r="V158" s="17"/>
      <c r="W158" s="17"/>
      <c r="X158" s="17"/>
      <c r="Y158" s="17"/>
      <c r="Z158" s="17"/>
      <c r="AA158" s="17"/>
      <c r="AB158" s="17"/>
      <c r="AC158" s="17"/>
      <c r="AD158" s="17"/>
    </row>
    <row r="159" spans="1:30">
      <c r="A159" s="128"/>
      <c r="B159" s="142"/>
      <c r="C159" s="143" t="s">
        <v>38</v>
      </c>
      <c r="D159" s="144">
        <v>0.57999999999999996</v>
      </c>
      <c r="E159" s="144">
        <v>0.48</v>
      </c>
      <c r="F159" s="144">
        <v>1.5</v>
      </c>
      <c r="G159" s="143">
        <v>1</v>
      </c>
      <c r="H159" s="146"/>
      <c r="I159" s="128"/>
      <c r="J159" s="128"/>
      <c r="K159" s="128"/>
      <c r="L159" s="128"/>
      <c r="M159" s="313" t="s">
        <v>29</v>
      </c>
      <c r="N159" s="128"/>
      <c r="O159" s="128"/>
      <c r="P159" s="128"/>
      <c r="Q159" s="128"/>
      <c r="R159" s="128"/>
      <c r="S159" s="505" t="s">
        <v>74</v>
      </c>
      <c r="T159" s="17"/>
      <c r="U159" s="17"/>
      <c r="V159" s="17"/>
      <c r="W159" s="17"/>
      <c r="X159" s="17"/>
      <c r="Y159" s="17"/>
      <c r="Z159" s="17"/>
      <c r="AA159" s="17"/>
      <c r="AB159" s="17"/>
      <c r="AC159" s="17"/>
      <c r="AD159" s="17"/>
    </row>
    <row r="160" spans="1:30">
      <c r="A160" s="128"/>
      <c r="B160" s="142"/>
      <c r="C160" s="143" t="s">
        <v>65</v>
      </c>
      <c r="D160" s="144">
        <v>0.57999999999999996</v>
      </c>
      <c r="E160" s="144">
        <v>0.48</v>
      </c>
      <c r="F160" s="144">
        <v>1.5</v>
      </c>
      <c r="G160" s="143">
        <v>2</v>
      </c>
      <c r="H160" s="146"/>
      <c r="I160" s="128"/>
      <c r="J160" s="128"/>
      <c r="K160" s="128"/>
      <c r="L160" s="128"/>
      <c r="M160" s="313" t="s">
        <v>30</v>
      </c>
      <c r="N160" s="128"/>
      <c r="O160" s="128"/>
      <c r="P160" s="128"/>
      <c r="Q160" s="128"/>
      <c r="R160" s="128"/>
      <c r="S160" s="505" t="s">
        <v>64</v>
      </c>
      <c r="T160" s="17"/>
      <c r="U160" s="17"/>
      <c r="V160" s="17"/>
      <c r="W160" s="17"/>
      <c r="X160" s="17"/>
      <c r="Y160" s="17"/>
      <c r="Z160" s="17"/>
      <c r="AA160" s="17"/>
      <c r="AB160" s="17"/>
      <c r="AC160" s="17"/>
      <c r="AD160" s="17"/>
    </row>
    <row r="161" spans="1:30">
      <c r="A161" s="128"/>
      <c r="B161" s="142"/>
      <c r="C161" s="143" t="s">
        <v>39</v>
      </c>
      <c r="D161" s="144">
        <v>0.57999999999999996</v>
      </c>
      <c r="E161" s="144">
        <v>0.48</v>
      </c>
      <c r="F161" s="144">
        <v>1.5</v>
      </c>
      <c r="G161" s="143">
        <v>2</v>
      </c>
      <c r="H161" s="146"/>
      <c r="I161" s="128"/>
      <c r="J161" s="128"/>
      <c r="K161" s="128"/>
      <c r="L161" s="128"/>
      <c r="M161" s="313" t="s">
        <v>31</v>
      </c>
      <c r="N161" s="128"/>
      <c r="O161" s="128"/>
      <c r="P161" s="128"/>
      <c r="Q161" s="128"/>
      <c r="R161" s="128"/>
      <c r="S161" s="505" t="s">
        <v>75</v>
      </c>
      <c r="T161" s="17"/>
      <c r="U161" s="17"/>
      <c r="V161" s="17"/>
      <c r="W161" s="17"/>
      <c r="X161" s="17"/>
      <c r="Y161" s="17"/>
      <c r="Z161" s="17"/>
      <c r="AA161" s="17"/>
      <c r="AB161" s="17"/>
      <c r="AC161" s="17"/>
      <c r="AD161" s="17"/>
    </row>
    <row r="162" spans="1:30">
      <c r="A162" s="128"/>
      <c r="B162" s="142"/>
      <c r="C162" s="143" t="s">
        <v>76</v>
      </c>
      <c r="D162" s="144">
        <v>0.57999999999999996</v>
      </c>
      <c r="E162" s="144">
        <v>0.48</v>
      </c>
      <c r="F162" s="144">
        <v>1.5</v>
      </c>
      <c r="G162" s="143">
        <v>2</v>
      </c>
      <c r="H162" s="146"/>
      <c r="I162" s="128"/>
      <c r="J162" s="128"/>
      <c r="K162" s="128"/>
      <c r="L162" s="128"/>
      <c r="M162" s="313" t="s">
        <v>32</v>
      </c>
      <c r="N162" s="128"/>
      <c r="O162" s="128"/>
      <c r="P162" s="128"/>
      <c r="Q162" s="128"/>
      <c r="R162" s="128"/>
      <c r="S162" s="505" t="s">
        <v>24</v>
      </c>
      <c r="T162" s="17"/>
      <c r="U162" s="17"/>
      <c r="V162" s="17"/>
      <c r="W162" s="17"/>
      <c r="X162" s="17"/>
      <c r="Y162" s="17"/>
      <c r="Z162" s="17"/>
      <c r="AA162" s="17"/>
      <c r="AB162" s="17"/>
      <c r="AC162" s="17"/>
      <c r="AD162" s="17"/>
    </row>
    <row r="163" spans="1:30">
      <c r="A163" s="128"/>
      <c r="B163" s="142"/>
      <c r="C163" s="143" t="s">
        <v>40</v>
      </c>
      <c r="D163" s="144">
        <v>0.57999999999999996</v>
      </c>
      <c r="E163" s="144">
        <v>0.48</v>
      </c>
      <c r="F163" s="144">
        <v>1.5</v>
      </c>
      <c r="G163" s="143">
        <v>1</v>
      </c>
      <c r="H163" s="146"/>
      <c r="I163" s="128"/>
      <c r="J163" s="128"/>
      <c r="K163" s="128"/>
      <c r="L163" s="128"/>
      <c r="M163" s="313" t="s">
        <v>33</v>
      </c>
      <c r="N163" s="128"/>
      <c r="O163" s="128"/>
      <c r="P163" s="128"/>
      <c r="Q163" s="128"/>
      <c r="R163" s="128"/>
      <c r="S163" s="505" t="s">
        <v>25</v>
      </c>
      <c r="T163" s="17"/>
      <c r="U163" s="17"/>
      <c r="V163" s="17"/>
      <c r="W163" s="17"/>
      <c r="X163" s="17"/>
      <c r="Y163" s="17"/>
      <c r="Z163" s="17"/>
      <c r="AA163" s="17"/>
      <c r="AB163" s="17"/>
      <c r="AC163" s="17"/>
      <c r="AD163" s="17"/>
    </row>
    <row r="164" spans="1:30">
      <c r="A164" s="128"/>
      <c r="B164" s="142"/>
      <c r="C164" s="143" t="s">
        <v>77</v>
      </c>
      <c r="D164" s="144">
        <v>0.4</v>
      </c>
      <c r="E164" s="144">
        <v>0.51</v>
      </c>
      <c r="F164" s="144">
        <v>1.5</v>
      </c>
      <c r="G164" s="143">
        <v>2</v>
      </c>
      <c r="H164" s="146"/>
      <c r="I164" s="128"/>
      <c r="J164" s="128"/>
      <c r="K164" s="128"/>
      <c r="L164" s="128"/>
      <c r="M164" s="43" t="s">
        <v>80</v>
      </c>
      <c r="N164" s="128"/>
      <c r="O164" s="128"/>
      <c r="P164" s="128"/>
      <c r="Q164" s="128"/>
      <c r="R164" s="128"/>
      <c r="S164" s="505" t="s">
        <v>26</v>
      </c>
      <c r="T164" s="17"/>
      <c r="U164" s="17"/>
      <c r="V164" s="17"/>
      <c r="W164" s="17"/>
      <c r="X164" s="17"/>
      <c r="Y164" s="17"/>
      <c r="Z164" s="17"/>
      <c r="AA164" s="17"/>
      <c r="AB164" s="17"/>
      <c r="AC164" s="17"/>
      <c r="AD164" s="17"/>
    </row>
    <row r="165" spans="1:30">
      <c r="A165" s="128"/>
      <c r="B165" s="142"/>
      <c r="C165" s="143" t="s">
        <v>41</v>
      </c>
      <c r="D165" s="144">
        <v>0.57999999999999996</v>
      </c>
      <c r="E165" s="144">
        <v>0.48</v>
      </c>
      <c r="F165" s="144">
        <v>1.5</v>
      </c>
      <c r="G165" s="143">
        <v>2</v>
      </c>
      <c r="H165" s="146"/>
      <c r="I165" s="128"/>
      <c r="J165" s="128"/>
      <c r="K165" s="128"/>
      <c r="L165" s="128"/>
      <c r="M165" s="43" t="s">
        <v>122</v>
      </c>
      <c r="N165" s="128"/>
      <c r="O165" s="128"/>
      <c r="P165" s="128"/>
      <c r="Q165" s="128"/>
      <c r="R165" s="128"/>
      <c r="S165" s="505" t="s">
        <v>27</v>
      </c>
      <c r="T165" s="17"/>
      <c r="U165" s="17"/>
      <c r="V165" s="17"/>
      <c r="W165" s="17"/>
      <c r="X165" s="17"/>
      <c r="Y165" s="17"/>
      <c r="Z165" s="17"/>
      <c r="AA165" s="17"/>
      <c r="AB165" s="17"/>
      <c r="AC165" s="17"/>
      <c r="AD165" s="17"/>
    </row>
    <row r="166" spans="1:30">
      <c r="A166" s="128"/>
      <c r="B166" s="142"/>
      <c r="C166" s="143" t="s">
        <v>70</v>
      </c>
      <c r="D166" s="144">
        <v>0.57999999999999996</v>
      </c>
      <c r="E166" s="144">
        <v>0.48</v>
      </c>
      <c r="F166" s="144">
        <v>1.5</v>
      </c>
      <c r="G166" s="143">
        <v>1</v>
      </c>
      <c r="H166" s="146"/>
      <c r="I166" s="128"/>
      <c r="J166" s="128"/>
      <c r="K166" s="128"/>
      <c r="L166" s="128"/>
      <c r="M166" s="43" t="s">
        <v>106</v>
      </c>
      <c r="N166" s="128"/>
      <c r="O166" s="128"/>
      <c r="P166" s="128"/>
      <c r="Q166" s="128"/>
      <c r="R166" s="128"/>
      <c r="S166" s="505" t="s">
        <v>28</v>
      </c>
      <c r="T166" s="17"/>
      <c r="U166" s="17"/>
      <c r="V166" s="17"/>
      <c r="W166" s="17"/>
      <c r="X166" s="17"/>
      <c r="Y166" s="17"/>
      <c r="Z166" s="17"/>
      <c r="AA166" s="17"/>
      <c r="AB166" s="17"/>
      <c r="AC166" s="17"/>
      <c r="AD166" s="17"/>
    </row>
    <row r="167" spans="1:30">
      <c r="A167" s="128"/>
      <c r="B167" s="142"/>
      <c r="C167" s="143" t="s">
        <v>42</v>
      </c>
      <c r="D167" s="144">
        <v>0.57999999999999996</v>
      </c>
      <c r="E167" s="144">
        <v>0.48</v>
      </c>
      <c r="F167" s="144">
        <v>1.5</v>
      </c>
      <c r="G167" s="143">
        <v>1</v>
      </c>
      <c r="H167" s="146"/>
      <c r="I167" s="128"/>
      <c r="J167" s="128"/>
      <c r="K167" s="128"/>
      <c r="L167" s="128"/>
      <c r="M167" s="43" t="s">
        <v>107</v>
      </c>
      <c r="N167" s="128"/>
      <c r="O167" s="128"/>
      <c r="P167" s="128"/>
      <c r="Q167" s="128"/>
      <c r="R167" s="128"/>
      <c r="S167" s="505" t="s">
        <v>72</v>
      </c>
      <c r="T167" s="17"/>
      <c r="U167" s="17"/>
      <c r="V167" s="17"/>
      <c r="W167" s="17"/>
      <c r="X167" s="17"/>
      <c r="Y167" s="17"/>
      <c r="Z167" s="17"/>
      <c r="AA167" s="17"/>
      <c r="AB167" s="17"/>
      <c r="AC167" s="17"/>
      <c r="AD167" s="17"/>
    </row>
    <row r="168" spans="1:30">
      <c r="A168" s="128"/>
      <c r="B168" s="142"/>
      <c r="C168" s="143" t="s">
        <v>43</v>
      </c>
      <c r="D168" s="144">
        <v>0.57999999999999996</v>
      </c>
      <c r="E168" s="144">
        <v>0.48</v>
      </c>
      <c r="F168" s="144">
        <v>1.6</v>
      </c>
      <c r="G168" s="143">
        <v>1</v>
      </c>
      <c r="H168" s="146"/>
      <c r="I168" s="128"/>
      <c r="J168" s="128"/>
      <c r="K168" s="128"/>
      <c r="L168" s="128"/>
      <c r="M168" s="43" t="s">
        <v>81</v>
      </c>
      <c r="N168" s="128"/>
      <c r="O168" s="128"/>
      <c r="P168" s="128"/>
      <c r="Q168" s="128"/>
      <c r="R168" s="128"/>
      <c r="S168" s="505" t="s">
        <v>29</v>
      </c>
      <c r="T168" s="17"/>
      <c r="U168" s="17"/>
      <c r="V168" s="17"/>
      <c r="W168" s="17"/>
      <c r="X168" s="17"/>
      <c r="Y168" s="17"/>
      <c r="Z168" s="17"/>
      <c r="AA168" s="17"/>
      <c r="AB168" s="17"/>
      <c r="AC168" s="17"/>
      <c r="AD168" s="17"/>
    </row>
    <row r="169" spans="1:30">
      <c r="A169" s="128"/>
      <c r="B169" s="142"/>
      <c r="C169" s="143" t="s">
        <v>44</v>
      </c>
      <c r="D169" s="144">
        <v>0.57999999999999996</v>
      </c>
      <c r="E169" s="144">
        <v>0.48</v>
      </c>
      <c r="F169" s="144">
        <v>1.5</v>
      </c>
      <c r="G169" s="143">
        <v>1</v>
      </c>
      <c r="H169" s="146"/>
      <c r="I169" s="128"/>
      <c r="J169" s="128"/>
      <c r="K169" s="128"/>
      <c r="L169" s="128"/>
      <c r="M169" s="43" t="s">
        <v>108</v>
      </c>
      <c r="N169" s="128"/>
      <c r="O169" s="128"/>
      <c r="P169" s="128"/>
      <c r="Q169" s="128"/>
      <c r="R169" s="128"/>
      <c r="S169" s="505" t="s">
        <v>30</v>
      </c>
      <c r="T169" s="17"/>
      <c r="U169" s="17"/>
      <c r="V169" s="17"/>
      <c r="W169" s="17"/>
      <c r="X169" s="17"/>
      <c r="Y169" s="17"/>
      <c r="Z169" s="17"/>
      <c r="AA169" s="17"/>
      <c r="AB169" s="17"/>
      <c r="AC169" s="17"/>
      <c r="AD169" s="17"/>
    </row>
    <row r="170" spans="1:30">
      <c r="A170" s="128"/>
      <c r="B170" s="142"/>
      <c r="C170" s="143" t="s">
        <v>109</v>
      </c>
      <c r="D170" s="144">
        <v>0.57999999999999996</v>
      </c>
      <c r="E170" s="144">
        <v>0.48</v>
      </c>
      <c r="F170" s="144">
        <v>1.5</v>
      </c>
      <c r="G170" s="143">
        <v>1</v>
      </c>
      <c r="H170" s="146"/>
      <c r="I170" s="128"/>
      <c r="J170" s="128"/>
      <c r="K170" s="128"/>
      <c r="L170" s="128"/>
      <c r="M170" s="313" t="s">
        <v>34</v>
      </c>
      <c r="N170" s="128"/>
      <c r="O170" s="128"/>
      <c r="P170" s="128"/>
      <c r="Q170" s="128"/>
      <c r="R170" s="128"/>
      <c r="S170" s="505" t="s">
        <v>31</v>
      </c>
      <c r="T170" s="17"/>
      <c r="U170" s="17"/>
      <c r="V170" s="17"/>
      <c r="W170" s="17"/>
      <c r="X170" s="17"/>
      <c r="Y170" s="17"/>
      <c r="Z170" s="17"/>
      <c r="AA170" s="17"/>
      <c r="AB170" s="17"/>
      <c r="AC170" s="17"/>
      <c r="AD170" s="17"/>
    </row>
    <row r="171" spans="1:30">
      <c r="A171" s="128"/>
      <c r="B171" s="142"/>
      <c r="C171" s="143" t="s">
        <v>46</v>
      </c>
      <c r="D171" s="144">
        <v>0.57999999999999996</v>
      </c>
      <c r="E171" s="144">
        <v>0.48</v>
      </c>
      <c r="F171" s="144">
        <v>1.6</v>
      </c>
      <c r="G171" s="143">
        <v>1</v>
      </c>
      <c r="H171" s="146"/>
      <c r="I171" s="128"/>
      <c r="J171" s="128"/>
      <c r="K171" s="128"/>
      <c r="L171" s="128"/>
      <c r="M171" s="313" t="s">
        <v>35</v>
      </c>
      <c r="N171" s="128"/>
      <c r="O171" s="128"/>
      <c r="P171" s="128"/>
      <c r="Q171" s="128"/>
      <c r="R171" s="128"/>
      <c r="S171" s="505" t="s">
        <v>32</v>
      </c>
      <c r="T171" s="17"/>
      <c r="U171" s="17"/>
      <c r="V171" s="17"/>
      <c r="W171" s="17"/>
      <c r="X171" s="17"/>
      <c r="Y171" s="17"/>
      <c r="Z171" s="17"/>
      <c r="AA171" s="17"/>
      <c r="AB171" s="17"/>
      <c r="AC171" s="17"/>
      <c r="AD171" s="17"/>
    </row>
    <row r="172" spans="1:30">
      <c r="A172" s="128"/>
      <c r="B172" s="142"/>
      <c r="C172" s="143" t="s">
        <v>47</v>
      </c>
      <c r="D172" s="144">
        <v>0.57999999999999996</v>
      </c>
      <c r="E172" s="144">
        <v>0.48</v>
      </c>
      <c r="F172" s="144">
        <v>1.5</v>
      </c>
      <c r="G172" s="143">
        <v>1</v>
      </c>
      <c r="H172" s="146"/>
      <c r="I172" s="128"/>
      <c r="J172" s="128"/>
      <c r="K172" s="128"/>
      <c r="L172" s="128"/>
      <c r="M172" s="313" t="s">
        <v>83</v>
      </c>
      <c r="N172" s="128"/>
      <c r="O172" s="128"/>
      <c r="P172" s="128"/>
      <c r="Q172" s="128"/>
      <c r="R172" s="128"/>
      <c r="S172" s="505" t="s">
        <v>33</v>
      </c>
      <c r="T172" s="17"/>
      <c r="U172" s="17"/>
      <c r="V172" s="17"/>
      <c r="W172" s="17"/>
      <c r="X172" s="17"/>
      <c r="Y172" s="17"/>
      <c r="Z172" s="17"/>
      <c r="AA172" s="17"/>
      <c r="AB172" s="17"/>
      <c r="AC172" s="17"/>
      <c r="AD172" s="17"/>
    </row>
    <row r="173" spans="1:30">
      <c r="A173" s="128"/>
      <c r="B173" s="142"/>
      <c r="C173" s="143" t="s">
        <v>62</v>
      </c>
      <c r="D173" s="144">
        <v>0.57999999999999996</v>
      </c>
      <c r="E173" s="144">
        <v>0.48</v>
      </c>
      <c r="F173" s="144">
        <v>1.5</v>
      </c>
      <c r="G173" s="143">
        <v>1</v>
      </c>
      <c r="H173" s="146"/>
      <c r="I173" s="128"/>
      <c r="J173" s="128"/>
      <c r="K173" s="128"/>
      <c r="L173" s="128"/>
      <c r="M173" s="313" t="s">
        <v>84</v>
      </c>
      <c r="N173" s="128"/>
      <c r="O173" s="128"/>
      <c r="P173" s="128"/>
      <c r="Q173" s="128"/>
      <c r="R173" s="128"/>
      <c r="S173" s="505" t="s">
        <v>80</v>
      </c>
      <c r="T173" s="17"/>
      <c r="U173" s="17"/>
      <c r="V173" s="17"/>
      <c r="W173" s="17"/>
      <c r="X173" s="17"/>
      <c r="Y173" s="17"/>
      <c r="Z173" s="17"/>
      <c r="AA173" s="17"/>
      <c r="AB173" s="17"/>
      <c r="AC173" s="17"/>
      <c r="AD173" s="17"/>
    </row>
    <row r="174" spans="1:30">
      <c r="A174" s="128"/>
      <c r="B174" s="142"/>
      <c r="C174" s="143" t="s">
        <v>63</v>
      </c>
      <c r="D174" s="144">
        <v>0.57999999999999996</v>
      </c>
      <c r="E174" s="144">
        <v>0.48</v>
      </c>
      <c r="F174" s="144">
        <v>1.5</v>
      </c>
      <c r="G174" s="143">
        <v>1</v>
      </c>
      <c r="H174" s="146"/>
      <c r="I174" s="128"/>
      <c r="J174" s="128"/>
      <c r="K174" s="128"/>
      <c r="L174" s="128"/>
      <c r="M174" s="313" t="s">
        <v>82</v>
      </c>
      <c r="N174" s="128"/>
      <c r="O174" s="128"/>
      <c r="P174" s="128"/>
      <c r="Q174" s="128"/>
      <c r="R174" s="128"/>
      <c r="S174" s="505" t="s">
        <v>120</v>
      </c>
      <c r="T174" s="17"/>
      <c r="U174" s="17"/>
      <c r="V174" s="17"/>
      <c r="W174" s="17"/>
      <c r="X174" s="17"/>
      <c r="Y174" s="17"/>
      <c r="Z174" s="17"/>
      <c r="AA174" s="17"/>
      <c r="AB174" s="17"/>
      <c r="AC174" s="17"/>
      <c r="AD174" s="17"/>
    </row>
    <row r="175" spans="1:30">
      <c r="A175" s="128"/>
      <c r="B175" s="142"/>
      <c r="C175" s="143" t="s">
        <v>49</v>
      </c>
      <c r="D175" s="144">
        <v>0.57999999999999996</v>
      </c>
      <c r="E175" s="144">
        <v>0.48</v>
      </c>
      <c r="F175" s="144">
        <v>1.5</v>
      </c>
      <c r="G175" s="143">
        <v>1</v>
      </c>
      <c r="H175" s="146"/>
      <c r="I175" s="128"/>
      <c r="J175" s="128"/>
      <c r="K175" s="128"/>
      <c r="L175" s="128"/>
      <c r="M175" s="313" t="s">
        <v>154</v>
      </c>
      <c r="N175" s="128"/>
      <c r="O175" s="128"/>
      <c r="P175" s="128"/>
      <c r="Q175" s="128"/>
      <c r="R175" s="128"/>
      <c r="S175" s="505" t="s">
        <v>762</v>
      </c>
      <c r="T175" s="17"/>
      <c r="U175" s="17"/>
      <c r="V175" s="17"/>
      <c r="W175" s="17"/>
      <c r="X175" s="17"/>
      <c r="Y175" s="17"/>
      <c r="Z175" s="17"/>
      <c r="AA175" s="17"/>
      <c r="AB175" s="17"/>
      <c r="AC175" s="17"/>
      <c r="AD175" s="17"/>
    </row>
    <row r="176" spans="1:30">
      <c r="A176" s="128"/>
      <c r="B176" s="142"/>
      <c r="C176" s="143" t="s">
        <v>78</v>
      </c>
      <c r="D176" s="144">
        <v>0.57999999999999996</v>
      </c>
      <c r="E176" s="144">
        <v>0.48</v>
      </c>
      <c r="F176" s="144">
        <v>1.5</v>
      </c>
      <c r="G176" s="143">
        <v>2</v>
      </c>
      <c r="H176" s="146"/>
      <c r="I176" s="128"/>
      <c r="J176" s="128"/>
      <c r="K176" s="128"/>
      <c r="L176" s="128"/>
      <c r="M176" s="313" t="s">
        <v>36</v>
      </c>
      <c r="N176" s="128"/>
      <c r="O176" s="128"/>
      <c r="P176" s="128"/>
      <c r="Q176" s="128"/>
      <c r="R176" s="128"/>
      <c r="S176" s="505" t="s">
        <v>763</v>
      </c>
      <c r="T176" s="17"/>
      <c r="U176" s="17"/>
      <c r="V176" s="17"/>
      <c r="W176" s="17"/>
      <c r="X176" s="17"/>
      <c r="Y176" s="17"/>
      <c r="Z176" s="17"/>
      <c r="AA176" s="17"/>
      <c r="AB176" s="17"/>
      <c r="AC176" s="17"/>
      <c r="AD176" s="17"/>
    </row>
    <row r="177" spans="1:30">
      <c r="A177" s="128"/>
      <c r="B177" s="142"/>
      <c r="C177" s="143" t="s">
        <v>50</v>
      </c>
      <c r="D177" s="144">
        <v>0.57999999999999996</v>
      </c>
      <c r="E177" s="144">
        <v>0.48</v>
      </c>
      <c r="F177" s="144">
        <v>1.5</v>
      </c>
      <c r="G177" s="143">
        <v>2</v>
      </c>
      <c r="H177" s="146"/>
      <c r="I177" s="128"/>
      <c r="J177" s="128"/>
      <c r="K177" s="128"/>
      <c r="L177" s="128"/>
      <c r="M177" s="313" t="s">
        <v>37</v>
      </c>
      <c r="N177" s="128"/>
      <c r="O177" s="128"/>
      <c r="P177" s="128"/>
      <c r="Q177" s="128"/>
      <c r="R177" s="128"/>
      <c r="S177" s="505" t="s">
        <v>81</v>
      </c>
      <c r="T177" s="17"/>
      <c r="U177" s="17"/>
      <c r="V177" s="17"/>
      <c r="W177" s="17"/>
      <c r="X177" s="17"/>
      <c r="Y177" s="17"/>
      <c r="Z177" s="17"/>
      <c r="AA177" s="17"/>
      <c r="AB177" s="17"/>
      <c r="AC177" s="17"/>
      <c r="AD177" s="17"/>
    </row>
    <row r="178" spans="1:30">
      <c r="A178" s="128"/>
      <c r="B178" s="142"/>
      <c r="C178" s="143" t="s">
        <v>79</v>
      </c>
      <c r="D178" s="144">
        <v>0.57999999999999996</v>
      </c>
      <c r="E178" s="144">
        <v>0.48</v>
      </c>
      <c r="F178" s="144">
        <v>1.5</v>
      </c>
      <c r="G178" s="143">
        <v>2</v>
      </c>
      <c r="H178" s="146"/>
      <c r="I178" s="128"/>
      <c r="J178" s="128"/>
      <c r="K178" s="128"/>
      <c r="L178" s="128"/>
      <c r="M178" s="313" t="s">
        <v>38</v>
      </c>
      <c r="N178" s="128"/>
      <c r="O178" s="128"/>
      <c r="P178" s="128"/>
      <c r="Q178" s="128"/>
      <c r="R178" s="128"/>
      <c r="S178" s="505" t="s">
        <v>66</v>
      </c>
      <c r="T178" s="17"/>
      <c r="U178" s="17"/>
      <c r="V178" s="17"/>
      <c r="W178" s="17"/>
      <c r="X178" s="17"/>
      <c r="Y178" s="17"/>
      <c r="Z178" s="17"/>
      <c r="AA178" s="17"/>
      <c r="AB178" s="17"/>
      <c r="AC178" s="17"/>
      <c r="AD178" s="17"/>
    </row>
    <row r="179" spans="1:30">
      <c r="A179" s="128"/>
      <c r="B179" s="142"/>
      <c r="C179" s="143" t="s">
        <v>51</v>
      </c>
      <c r="D179" s="144">
        <v>0.57999999999999996</v>
      </c>
      <c r="E179" s="144">
        <v>0.48</v>
      </c>
      <c r="F179" s="144">
        <v>1.5</v>
      </c>
      <c r="G179" s="143">
        <v>2</v>
      </c>
      <c r="H179" s="146"/>
      <c r="I179" s="128"/>
      <c r="J179" s="128"/>
      <c r="K179" s="128"/>
      <c r="L179" s="128"/>
      <c r="M179" s="313" t="s">
        <v>65</v>
      </c>
      <c r="N179" s="128"/>
      <c r="O179" s="128"/>
      <c r="P179" s="128"/>
      <c r="Q179" s="128"/>
      <c r="R179" s="128"/>
      <c r="S179" s="505" t="s">
        <v>34</v>
      </c>
      <c r="T179" s="17"/>
      <c r="U179" s="17"/>
      <c r="V179" s="17"/>
      <c r="W179" s="17"/>
      <c r="X179" s="17"/>
      <c r="Y179" s="17"/>
      <c r="Z179" s="17"/>
      <c r="AA179" s="17"/>
      <c r="AB179" s="17"/>
      <c r="AC179" s="17"/>
      <c r="AD179" s="17"/>
    </row>
    <row r="180" spans="1:30">
      <c r="A180" s="128"/>
      <c r="B180" s="142"/>
      <c r="C180" s="143" t="s">
        <v>53</v>
      </c>
      <c r="D180" s="144">
        <v>0.57999999999999996</v>
      </c>
      <c r="E180" s="144">
        <v>0.48</v>
      </c>
      <c r="F180" s="144">
        <v>1.5</v>
      </c>
      <c r="G180" s="143">
        <v>2</v>
      </c>
      <c r="H180" s="146"/>
      <c r="I180" s="128"/>
      <c r="J180" s="128"/>
      <c r="K180" s="128"/>
      <c r="L180" s="128"/>
      <c r="M180" s="313" t="s">
        <v>39</v>
      </c>
      <c r="N180" s="128"/>
      <c r="O180" s="128"/>
      <c r="P180" s="128"/>
      <c r="Q180" s="128"/>
      <c r="R180" s="128"/>
      <c r="S180" s="505" t="s">
        <v>35</v>
      </c>
      <c r="T180" s="17"/>
      <c r="U180" s="17"/>
      <c r="V180" s="17"/>
      <c r="W180" s="17"/>
      <c r="X180" s="17"/>
      <c r="Y180" s="17"/>
      <c r="Z180" s="17"/>
      <c r="AA180" s="17"/>
      <c r="AB180" s="17"/>
      <c r="AC180" s="17"/>
      <c r="AD180" s="17"/>
    </row>
    <row r="181" spans="1:30">
      <c r="A181" s="128"/>
      <c r="B181" s="142"/>
      <c r="C181" s="143" t="s">
        <v>54</v>
      </c>
      <c r="D181" s="144">
        <v>0.57999999999999996</v>
      </c>
      <c r="E181" s="144">
        <v>0.48</v>
      </c>
      <c r="F181" s="144">
        <v>1.5</v>
      </c>
      <c r="G181" s="143">
        <v>2</v>
      </c>
      <c r="H181" s="146"/>
      <c r="I181" s="128"/>
      <c r="J181" s="128"/>
      <c r="K181" s="128"/>
      <c r="L181" s="128"/>
      <c r="M181" s="313" t="s">
        <v>76</v>
      </c>
      <c r="N181" s="128"/>
      <c r="O181" s="128"/>
      <c r="P181" s="128"/>
      <c r="Q181" s="128"/>
      <c r="R181" s="128"/>
      <c r="S181" s="505" t="s">
        <v>83</v>
      </c>
      <c r="T181" s="17"/>
      <c r="U181" s="17"/>
      <c r="V181" s="17"/>
      <c r="W181" s="17"/>
      <c r="X181" s="17"/>
      <c r="Y181" s="17"/>
      <c r="Z181" s="17"/>
      <c r="AA181" s="17"/>
      <c r="AB181" s="17"/>
      <c r="AC181" s="17"/>
      <c r="AD181" s="17"/>
    </row>
    <row r="182" spans="1:30">
      <c r="A182" s="128"/>
      <c r="B182" s="142"/>
      <c r="C182" s="143" t="s">
        <v>55</v>
      </c>
      <c r="D182" s="144">
        <v>0.57999999999999996</v>
      </c>
      <c r="E182" s="144">
        <v>0.48</v>
      </c>
      <c r="F182" s="144">
        <v>1.5</v>
      </c>
      <c r="G182" s="143">
        <v>2</v>
      </c>
      <c r="H182" s="146"/>
      <c r="I182" s="128"/>
      <c r="J182" s="128"/>
      <c r="K182" s="128"/>
      <c r="L182" s="128"/>
      <c r="M182" s="313" t="s">
        <v>40</v>
      </c>
      <c r="N182" s="128"/>
      <c r="O182" s="128"/>
      <c r="P182" s="128"/>
      <c r="Q182" s="128"/>
      <c r="R182" s="128"/>
      <c r="S182" s="505" t="s">
        <v>84</v>
      </c>
      <c r="T182" s="17"/>
      <c r="U182" s="17"/>
      <c r="V182" s="17"/>
      <c r="W182" s="17"/>
      <c r="X182" s="17"/>
      <c r="Y182" s="17"/>
      <c r="Z182" s="17"/>
      <c r="AA182" s="17"/>
      <c r="AB182" s="17"/>
      <c r="AC182" s="17"/>
      <c r="AD182" s="17"/>
    </row>
    <row r="183" spans="1:30">
      <c r="A183" s="128"/>
      <c r="B183" s="142"/>
      <c r="C183" s="17"/>
      <c r="D183" s="17"/>
      <c r="E183" s="17"/>
      <c r="F183" s="17"/>
      <c r="G183" s="143"/>
      <c r="H183" s="146"/>
      <c r="I183" s="128"/>
      <c r="J183" s="128"/>
      <c r="K183" s="128"/>
      <c r="L183" s="128"/>
      <c r="M183" s="313" t="s">
        <v>77</v>
      </c>
      <c r="N183" s="128"/>
      <c r="O183" s="128"/>
      <c r="P183" s="128"/>
      <c r="Q183" s="128"/>
      <c r="R183" s="128"/>
      <c r="S183" s="505" t="s">
        <v>82</v>
      </c>
      <c r="T183" s="17"/>
      <c r="U183" s="17"/>
      <c r="V183" s="17"/>
      <c r="W183" s="17"/>
      <c r="X183" s="17"/>
      <c r="Y183" s="17"/>
      <c r="Z183" s="17"/>
      <c r="AA183" s="17"/>
      <c r="AB183" s="17"/>
      <c r="AC183" s="17"/>
      <c r="AD183" s="17"/>
    </row>
    <row r="184" spans="1:30">
      <c r="A184" s="128"/>
      <c r="B184" s="142"/>
      <c r="C184" s="18" t="s">
        <v>675</v>
      </c>
      <c r="D184" s="18"/>
      <c r="E184" s="18"/>
      <c r="F184" s="18"/>
      <c r="G184" s="143"/>
      <c r="H184" s="146"/>
      <c r="I184" s="128"/>
      <c r="J184" s="128"/>
      <c r="K184" s="128"/>
      <c r="L184" s="128"/>
      <c r="M184" s="313" t="s">
        <v>41</v>
      </c>
      <c r="N184" s="128"/>
      <c r="O184" s="128"/>
      <c r="P184" s="128"/>
      <c r="Q184" s="128"/>
      <c r="R184" s="128"/>
      <c r="S184" s="505" t="s">
        <v>141</v>
      </c>
      <c r="T184" s="17"/>
      <c r="U184" s="17"/>
      <c r="V184" s="17"/>
      <c r="W184" s="17"/>
      <c r="X184" s="17"/>
      <c r="Y184" s="17"/>
      <c r="Z184" s="17"/>
      <c r="AA184" s="17"/>
      <c r="AB184" s="17"/>
      <c r="AC184" s="17"/>
      <c r="AD184" s="17"/>
    </row>
    <row r="185" spans="1:30">
      <c r="A185" s="128"/>
      <c r="B185" s="142"/>
      <c r="C185" s="227" t="s">
        <v>3</v>
      </c>
      <c r="D185" s="216">
        <v>0.57999999999999996</v>
      </c>
      <c r="E185" s="216">
        <v>0.48</v>
      </c>
      <c r="F185" s="216">
        <v>1.6</v>
      </c>
      <c r="G185" s="143">
        <v>1</v>
      </c>
      <c r="H185" s="146"/>
      <c r="I185" s="128"/>
      <c r="J185" s="128"/>
      <c r="K185" s="128"/>
      <c r="L185" s="128"/>
      <c r="M185" s="313" t="s">
        <v>70</v>
      </c>
      <c r="N185" s="128"/>
      <c r="O185" s="128"/>
      <c r="P185" s="128"/>
      <c r="Q185" s="128"/>
      <c r="R185" s="128"/>
      <c r="S185" s="505" t="s">
        <v>36</v>
      </c>
      <c r="T185" s="17"/>
      <c r="U185" s="17"/>
      <c r="V185" s="17"/>
      <c r="W185" s="17"/>
      <c r="X185" s="17"/>
      <c r="Y185" s="17"/>
      <c r="Z185" s="17"/>
      <c r="AA185" s="17"/>
      <c r="AB185" s="17"/>
      <c r="AC185" s="17"/>
      <c r="AD185" s="17"/>
    </row>
    <row r="186" spans="1:30" ht="16.5">
      <c r="A186" s="128"/>
      <c r="B186" s="142"/>
      <c r="C186" s="217" t="s">
        <v>4</v>
      </c>
      <c r="D186" s="18" t="s">
        <v>676</v>
      </c>
      <c r="E186" s="18"/>
      <c r="F186" s="18"/>
      <c r="G186" s="143"/>
      <c r="H186" s="146"/>
      <c r="I186" s="128"/>
      <c r="J186" s="128"/>
      <c r="K186" s="128"/>
      <c r="L186" s="128"/>
      <c r="M186" s="313" t="s">
        <v>42</v>
      </c>
      <c r="N186" s="128"/>
      <c r="O186" s="128"/>
      <c r="P186" s="128"/>
      <c r="Q186" s="128"/>
      <c r="R186" s="128"/>
      <c r="S186" s="505" t="s">
        <v>37</v>
      </c>
      <c r="T186" s="17"/>
      <c r="U186" s="17"/>
      <c r="V186" s="17"/>
      <c r="W186" s="17"/>
      <c r="X186" s="17"/>
      <c r="Y186" s="17"/>
      <c r="Z186" s="17"/>
      <c r="AA186" s="17"/>
      <c r="AB186" s="17"/>
      <c r="AC186" s="17"/>
      <c r="AD186" s="17"/>
    </row>
    <row r="187" spans="1:30">
      <c r="A187" s="128"/>
      <c r="B187" s="142"/>
      <c r="C187" s="18"/>
      <c r="D187" s="18"/>
      <c r="E187" s="18"/>
      <c r="F187" s="18"/>
      <c r="G187" s="143"/>
      <c r="H187" s="146"/>
      <c r="I187" s="128"/>
      <c r="J187" s="128"/>
      <c r="K187" s="128"/>
      <c r="L187" s="128"/>
      <c r="M187" s="313" t="s">
        <v>43</v>
      </c>
      <c r="N187" s="128"/>
      <c r="O187" s="128"/>
      <c r="P187" s="128"/>
      <c r="Q187" s="128"/>
      <c r="R187" s="128"/>
      <c r="S187" s="505" t="s">
        <v>38</v>
      </c>
      <c r="T187" s="17"/>
      <c r="U187" s="17"/>
      <c r="V187" s="17"/>
      <c r="W187" s="17"/>
      <c r="X187" s="17"/>
      <c r="Y187" s="17"/>
      <c r="Z187" s="17"/>
      <c r="AA187" s="17"/>
      <c r="AB187" s="17"/>
      <c r="AC187" s="17"/>
      <c r="AD187" s="17"/>
    </row>
    <row r="188" spans="1:30">
      <c r="A188" s="128"/>
      <c r="B188" s="142"/>
      <c r="C188" s="18"/>
      <c r="D188" s="18"/>
      <c r="E188" s="18"/>
      <c r="F188" s="18"/>
      <c r="G188" s="143"/>
      <c r="H188" s="146"/>
      <c r="I188" s="128"/>
      <c r="J188" s="128"/>
      <c r="K188" s="128"/>
      <c r="L188" s="128"/>
      <c r="M188" s="313" t="s">
        <v>44</v>
      </c>
      <c r="N188" s="128"/>
      <c r="O188" s="128"/>
      <c r="P188" s="128"/>
      <c r="Q188" s="128"/>
      <c r="R188" s="128"/>
      <c r="S188" s="505" t="s">
        <v>65</v>
      </c>
      <c r="T188" s="17"/>
      <c r="U188" s="17"/>
      <c r="V188" s="17"/>
      <c r="W188" s="17"/>
      <c r="X188" s="17"/>
      <c r="Y188" s="17"/>
      <c r="Z188" s="17"/>
      <c r="AA188" s="17"/>
      <c r="AB188" s="17"/>
      <c r="AC188" s="17"/>
      <c r="AD188" s="17"/>
    </row>
    <row r="189" spans="1:30">
      <c r="A189" s="128"/>
      <c r="B189" s="142"/>
      <c r="C189" s="18"/>
      <c r="D189" s="18"/>
      <c r="E189" s="18"/>
      <c r="F189" s="18"/>
      <c r="G189" s="143"/>
      <c r="H189" s="146"/>
      <c r="I189" s="128"/>
      <c r="J189" s="128"/>
      <c r="K189" s="128"/>
      <c r="L189" s="128"/>
      <c r="M189" s="313" t="s">
        <v>109</v>
      </c>
      <c r="N189" s="128"/>
      <c r="O189" s="128"/>
      <c r="P189" s="128"/>
      <c r="Q189" s="128"/>
      <c r="R189" s="128"/>
      <c r="S189" s="505" t="s">
        <v>39</v>
      </c>
      <c r="T189" s="17"/>
      <c r="U189" s="17"/>
      <c r="V189" s="17"/>
      <c r="W189" s="17"/>
      <c r="X189" s="17"/>
      <c r="Y189" s="17"/>
      <c r="Z189" s="17"/>
      <c r="AA189" s="17"/>
      <c r="AB189" s="17"/>
      <c r="AC189" s="17"/>
      <c r="AD189" s="17"/>
    </row>
    <row r="190" spans="1:30">
      <c r="A190" s="128"/>
      <c r="B190" s="142"/>
      <c r="C190" s="18"/>
      <c r="D190" s="18"/>
      <c r="E190" s="18"/>
      <c r="F190" s="18"/>
      <c r="G190" s="143"/>
      <c r="H190" s="146"/>
      <c r="I190" s="128"/>
      <c r="J190" s="128"/>
      <c r="K190" s="128"/>
      <c r="L190" s="128"/>
      <c r="M190" s="313" t="s">
        <v>46</v>
      </c>
      <c r="N190" s="128"/>
      <c r="O190" s="128"/>
      <c r="P190" s="128"/>
      <c r="Q190" s="128"/>
      <c r="R190" s="128"/>
      <c r="S190" s="505" t="s">
        <v>76</v>
      </c>
      <c r="T190" s="17"/>
      <c r="U190" s="17"/>
      <c r="V190" s="17"/>
      <c r="W190" s="17"/>
      <c r="X190" s="17"/>
      <c r="Y190" s="17"/>
      <c r="Z190" s="17"/>
      <c r="AA190" s="17"/>
      <c r="AB190" s="17"/>
      <c r="AC190" s="17"/>
      <c r="AD190" s="17"/>
    </row>
    <row r="191" spans="1:30">
      <c r="A191" s="128"/>
      <c r="B191" s="142"/>
      <c r="C191" s="18"/>
      <c r="D191" s="18"/>
      <c r="E191" s="18"/>
      <c r="F191" s="18"/>
      <c r="G191" s="143"/>
      <c r="H191" s="146"/>
      <c r="I191" s="128"/>
      <c r="J191" s="128"/>
      <c r="K191" s="128"/>
      <c r="L191" s="128"/>
      <c r="M191" s="313" t="s">
        <v>47</v>
      </c>
      <c r="N191" s="128"/>
      <c r="O191" s="128"/>
      <c r="P191" s="128"/>
      <c r="Q191" s="128"/>
      <c r="R191" s="128"/>
      <c r="S191" s="505" t="s">
        <v>40</v>
      </c>
      <c r="T191" s="17"/>
      <c r="U191" s="17"/>
      <c r="V191" s="17"/>
      <c r="W191" s="17"/>
      <c r="X191" s="17"/>
      <c r="Y191" s="17"/>
      <c r="Z191" s="17"/>
      <c r="AA191" s="17"/>
      <c r="AB191" s="17"/>
      <c r="AC191" s="17"/>
      <c r="AD191" s="17"/>
    </row>
    <row r="192" spans="1:30" ht="15.75" thickBot="1">
      <c r="A192" s="128"/>
      <c r="B192" s="148"/>
      <c r="C192" s="19"/>
      <c r="D192" s="19"/>
      <c r="E192" s="19"/>
      <c r="F192" s="19"/>
      <c r="G192" s="149"/>
      <c r="H192" s="150"/>
      <c r="I192" s="128"/>
      <c r="J192" s="128"/>
      <c r="K192" s="128"/>
      <c r="L192" s="128"/>
      <c r="M192" s="313" t="s">
        <v>62</v>
      </c>
      <c r="N192" s="128"/>
      <c r="O192" s="128"/>
      <c r="P192" s="128"/>
      <c r="Q192" s="128"/>
      <c r="R192" s="128"/>
      <c r="S192" s="505" t="s">
        <v>77</v>
      </c>
      <c r="T192" s="17"/>
      <c r="U192" s="17"/>
      <c r="V192" s="17"/>
      <c r="W192" s="17"/>
      <c r="X192" s="17"/>
      <c r="Y192" s="17"/>
      <c r="Z192" s="17"/>
      <c r="AA192" s="17"/>
      <c r="AB192" s="17"/>
      <c r="AC192" s="17"/>
      <c r="AD192" s="17"/>
    </row>
    <row r="193" spans="1:30">
      <c r="A193" s="128"/>
      <c r="B193" s="128"/>
      <c r="C193" s="17"/>
      <c r="D193" s="17"/>
      <c r="E193" s="17"/>
      <c r="F193" s="17"/>
      <c r="G193" s="128"/>
      <c r="H193" s="128"/>
      <c r="I193" s="128"/>
      <c r="J193" s="128"/>
      <c r="K193" s="128"/>
      <c r="L193" s="128"/>
      <c r="M193" s="313" t="s">
        <v>63</v>
      </c>
      <c r="N193" s="128"/>
      <c r="O193" s="128"/>
      <c r="P193" s="128"/>
      <c r="Q193" s="128"/>
      <c r="R193" s="128"/>
      <c r="S193" s="505" t="s">
        <v>41</v>
      </c>
      <c r="T193" s="17"/>
      <c r="U193" s="17"/>
      <c r="V193" s="17"/>
      <c r="W193" s="17"/>
      <c r="X193" s="17"/>
      <c r="Y193" s="17"/>
      <c r="Z193" s="17"/>
      <c r="AA193" s="17"/>
      <c r="AB193" s="17"/>
      <c r="AC193" s="17"/>
      <c r="AD193" s="17"/>
    </row>
    <row r="194" spans="1:30">
      <c r="A194" s="128"/>
      <c r="B194" s="128"/>
      <c r="C194" s="17"/>
      <c r="D194" s="17"/>
      <c r="E194" s="17"/>
      <c r="F194" s="17"/>
      <c r="G194" s="128"/>
      <c r="H194" s="128"/>
      <c r="I194" s="128"/>
      <c r="J194" s="128"/>
      <c r="K194" s="128"/>
      <c r="L194" s="128"/>
      <c r="M194" s="313" t="s">
        <v>49</v>
      </c>
      <c r="N194" s="128"/>
      <c r="O194" s="128"/>
      <c r="P194" s="128"/>
      <c r="Q194" s="128"/>
      <c r="R194" s="128"/>
      <c r="S194" s="505" t="s">
        <v>70</v>
      </c>
      <c r="T194" s="17"/>
      <c r="U194" s="17"/>
      <c r="V194" s="17"/>
      <c r="W194" s="17"/>
      <c r="X194" s="17"/>
      <c r="Y194" s="17"/>
      <c r="Z194" s="17"/>
      <c r="AA194" s="17"/>
      <c r="AB194" s="17"/>
      <c r="AC194" s="17"/>
      <c r="AD194" s="17"/>
    </row>
    <row r="195" spans="1:30">
      <c r="A195" s="128"/>
      <c r="B195" s="128"/>
      <c r="C195" s="17"/>
      <c r="D195" s="17"/>
      <c r="E195" s="17"/>
      <c r="F195" s="17"/>
      <c r="G195" s="128"/>
      <c r="H195" s="128"/>
      <c r="I195" s="128"/>
      <c r="J195" s="17"/>
      <c r="K195" s="17"/>
      <c r="L195" s="17"/>
      <c r="M195" s="313" t="s">
        <v>78</v>
      </c>
      <c r="N195" s="17"/>
      <c r="O195" s="128"/>
      <c r="P195" s="128"/>
      <c r="Q195" s="128"/>
      <c r="R195" s="128"/>
      <c r="S195" s="505" t="s">
        <v>42</v>
      </c>
      <c r="T195" s="17"/>
      <c r="U195" s="17"/>
      <c r="V195" s="17"/>
      <c r="W195" s="17"/>
      <c r="X195" s="17"/>
      <c r="Y195" s="17"/>
      <c r="Z195" s="17"/>
      <c r="AA195" s="17"/>
      <c r="AB195" s="17"/>
      <c r="AC195" s="17"/>
      <c r="AD195" s="17"/>
    </row>
    <row r="196" spans="1:30">
      <c r="A196" s="17"/>
      <c r="B196" s="17"/>
      <c r="C196" s="17"/>
      <c r="D196" s="17"/>
      <c r="E196" s="17"/>
      <c r="F196" s="17"/>
      <c r="G196" s="17"/>
      <c r="H196" s="17"/>
      <c r="I196" s="17"/>
      <c r="J196" s="17"/>
      <c r="K196" s="17"/>
      <c r="L196" s="17"/>
      <c r="M196" s="313" t="s">
        <v>50</v>
      </c>
      <c r="N196" s="17"/>
      <c r="O196" s="17"/>
      <c r="P196" s="17"/>
      <c r="Q196" s="17"/>
      <c r="R196" s="17"/>
      <c r="S196" s="505" t="s">
        <v>43</v>
      </c>
      <c r="T196" s="17"/>
      <c r="U196" s="17"/>
      <c r="V196" s="17"/>
      <c r="W196" s="17"/>
      <c r="X196" s="17"/>
      <c r="Y196" s="17"/>
      <c r="Z196" s="17"/>
      <c r="AA196" s="17"/>
      <c r="AB196" s="17"/>
      <c r="AC196" s="17"/>
      <c r="AD196" s="17"/>
    </row>
    <row r="197" spans="1:30">
      <c r="A197" s="17"/>
      <c r="B197" s="17"/>
      <c r="C197" s="17"/>
      <c r="D197" s="17"/>
      <c r="E197" s="17"/>
      <c r="F197" s="17"/>
      <c r="G197" s="17"/>
      <c r="H197" s="17"/>
      <c r="I197" s="17"/>
      <c r="J197" s="17"/>
      <c r="K197" s="17"/>
      <c r="L197" s="17"/>
      <c r="M197" s="313" t="s">
        <v>79</v>
      </c>
      <c r="N197" s="17"/>
      <c r="O197" s="17"/>
      <c r="P197" s="17"/>
      <c r="Q197" s="17"/>
      <c r="R197" s="17"/>
      <c r="S197" s="505" t="s">
        <v>44</v>
      </c>
      <c r="T197" s="17"/>
      <c r="U197" s="17"/>
      <c r="V197" s="17"/>
      <c r="W197" s="17"/>
      <c r="X197" s="17"/>
      <c r="Y197" s="17"/>
      <c r="Z197" s="17"/>
      <c r="AA197" s="17"/>
      <c r="AB197" s="17"/>
      <c r="AC197" s="17"/>
      <c r="AD197" s="17"/>
    </row>
    <row r="198" spans="1:30">
      <c r="A198" s="17"/>
      <c r="B198" s="17"/>
      <c r="C198" s="17"/>
      <c r="D198" s="17"/>
      <c r="E198" s="17"/>
      <c r="F198" s="17"/>
      <c r="G198" s="17"/>
      <c r="H198" s="17"/>
      <c r="I198" s="17"/>
      <c r="J198" s="17"/>
      <c r="K198" s="17"/>
      <c r="L198" s="17"/>
      <c r="M198" s="313" t="s">
        <v>51</v>
      </c>
      <c r="N198" s="17"/>
      <c r="O198" s="17"/>
      <c r="P198" s="17"/>
      <c r="Q198" s="17"/>
      <c r="R198" s="17"/>
      <c r="S198" s="505" t="s">
        <v>45</v>
      </c>
      <c r="T198" s="17"/>
      <c r="U198" s="17"/>
      <c r="V198" s="17"/>
      <c r="W198" s="17"/>
      <c r="X198" s="17"/>
      <c r="Y198" s="17"/>
      <c r="Z198" s="17"/>
      <c r="AA198" s="17"/>
      <c r="AB198" s="17"/>
      <c r="AC198" s="17"/>
      <c r="AD198" s="17"/>
    </row>
    <row r="199" spans="1:30">
      <c r="A199" s="17"/>
      <c r="B199" s="17"/>
      <c r="C199" s="17"/>
      <c r="D199" s="17"/>
      <c r="E199" s="17"/>
      <c r="F199" s="17"/>
      <c r="G199" s="17"/>
      <c r="H199" s="17"/>
      <c r="I199" s="17"/>
      <c r="J199" s="17"/>
      <c r="K199" s="17"/>
      <c r="L199" s="17"/>
      <c r="M199" s="313" t="s">
        <v>53</v>
      </c>
      <c r="N199" s="17"/>
      <c r="O199" s="17"/>
      <c r="P199" s="17"/>
      <c r="Q199" s="17"/>
      <c r="R199" s="17"/>
      <c r="S199" s="505" t="s">
        <v>46</v>
      </c>
      <c r="T199" s="17"/>
      <c r="U199" s="17"/>
      <c r="V199" s="17"/>
      <c r="W199" s="17"/>
      <c r="X199" s="17"/>
      <c r="Y199" s="17"/>
      <c r="Z199" s="17"/>
      <c r="AA199" s="17"/>
      <c r="AB199" s="17"/>
      <c r="AC199" s="17"/>
      <c r="AD199" s="17"/>
    </row>
    <row r="200" spans="1:30">
      <c r="A200" s="17"/>
      <c r="B200" s="17"/>
      <c r="C200" s="17"/>
      <c r="D200" s="17"/>
      <c r="E200" s="17"/>
      <c r="F200" s="17"/>
      <c r="G200" s="17"/>
      <c r="H200" s="17"/>
      <c r="I200" s="17"/>
      <c r="J200" s="17"/>
      <c r="K200" s="17"/>
      <c r="L200" s="17"/>
      <c r="M200" s="313" t="s">
        <v>54</v>
      </c>
      <c r="N200" s="17"/>
      <c r="O200" s="17"/>
      <c r="P200" s="17"/>
      <c r="Q200" s="17"/>
      <c r="R200" s="17"/>
      <c r="S200" s="505" t="s">
        <v>47</v>
      </c>
      <c r="T200" s="17"/>
      <c r="U200" s="17"/>
      <c r="V200" s="17"/>
      <c r="W200" s="17"/>
      <c r="X200" s="17"/>
      <c r="Y200" s="17"/>
      <c r="Z200" s="17"/>
      <c r="AA200" s="17"/>
      <c r="AB200" s="17"/>
      <c r="AC200" s="17"/>
      <c r="AD200" s="17"/>
    </row>
    <row r="201" spans="1:30">
      <c r="A201" s="17"/>
      <c r="B201" s="17"/>
      <c r="C201" s="17"/>
      <c r="D201" s="17"/>
      <c r="E201" s="17"/>
      <c r="F201" s="17"/>
      <c r="G201" s="17"/>
      <c r="H201" s="17"/>
      <c r="I201" s="17"/>
      <c r="J201" s="17"/>
      <c r="K201" s="17"/>
      <c r="L201" s="17"/>
      <c r="M201" s="313" t="s">
        <v>55</v>
      </c>
      <c r="N201" s="17"/>
      <c r="O201" s="17"/>
      <c r="P201" s="17"/>
      <c r="Q201" s="17"/>
      <c r="R201" s="17"/>
      <c r="S201" s="505" t="s">
        <v>62</v>
      </c>
      <c r="T201" s="17"/>
      <c r="U201" s="17"/>
      <c r="V201" s="17"/>
      <c r="W201" s="17"/>
      <c r="X201" s="17"/>
      <c r="Y201" s="17"/>
      <c r="Z201" s="17"/>
      <c r="AA201" s="17"/>
      <c r="AB201" s="17"/>
      <c r="AC201" s="17"/>
      <c r="AD201" s="17"/>
    </row>
    <row r="202" spans="1:30">
      <c r="A202" s="17"/>
      <c r="B202" s="17"/>
      <c r="C202" s="17"/>
      <c r="D202" s="17"/>
      <c r="E202" s="17"/>
      <c r="F202" s="17"/>
      <c r="G202" s="17"/>
      <c r="H202" s="17"/>
      <c r="I202" s="17"/>
      <c r="J202" s="17"/>
      <c r="K202" s="17"/>
      <c r="L202" s="17"/>
      <c r="M202" s="17"/>
      <c r="N202" s="17"/>
      <c r="O202" s="17"/>
      <c r="P202" s="17"/>
      <c r="Q202" s="17"/>
      <c r="R202" s="17"/>
      <c r="S202" s="505" t="s">
        <v>63</v>
      </c>
      <c r="T202" s="17"/>
      <c r="U202" s="17"/>
      <c r="V202" s="17"/>
      <c r="W202" s="17"/>
      <c r="X202" s="17"/>
      <c r="Y202" s="17"/>
      <c r="Z202" s="17"/>
      <c r="AA202" s="17"/>
      <c r="AB202" s="17"/>
      <c r="AC202" s="17"/>
      <c r="AD202" s="17"/>
    </row>
    <row r="203" spans="1:30">
      <c r="A203" s="17"/>
      <c r="B203" s="17"/>
      <c r="C203" s="17"/>
      <c r="D203" s="17"/>
      <c r="E203" s="17"/>
      <c r="F203" s="17"/>
      <c r="G203" s="17"/>
      <c r="H203" s="17"/>
      <c r="I203" s="17"/>
      <c r="J203" s="17"/>
      <c r="K203" s="17"/>
      <c r="L203" s="17"/>
      <c r="M203" s="17"/>
      <c r="N203" s="17"/>
      <c r="O203" s="17"/>
      <c r="P203" s="17"/>
      <c r="Q203" s="17"/>
      <c r="R203" s="17"/>
      <c r="S203" s="505" t="s">
        <v>48</v>
      </c>
      <c r="T203" s="17"/>
      <c r="U203" s="17"/>
      <c r="V203" s="17"/>
      <c r="W203" s="17"/>
      <c r="X203" s="17"/>
      <c r="Y203" s="17"/>
      <c r="Z203" s="17"/>
      <c r="AA203" s="17"/>
      <c r="AB203" s="17"/>
      <c r="AC203" s="17"/>
      <c r="AD203" s="17"/>
    </row>
    <row r="204" spans="1:30">
      <c r="A204" s="17"/>
      <c r="B204" s="17"/>
      <c r="C204" s="17"/>
      <c r="D204" s="17"/>
      <c r="E204" s="17"/>
      <c r="F204" s="17"/>
      <c r="G204" s="17"/>
      <c r="H204" s="17"/>
      <c r="I204" s="17"/>
      <c r="J204" s="17"/>
      <c r="K204" s="17"/>
      <c r="L204" s="17"/>
      <c r="M204" s="17"/>
      <c r="N204" s="17"/>
      <c r="O204" s="17"/>
      <c r="P204" s="17"/>
      <c r="Q204" s="17"/>
      <c r="R204" s="17"/>
      <c r="S204" s="505" t="s">
        <v>49</v>
      </c>
      <c r="T204" s="17"/>
      <c r="U204" s="17"/>
      <c r="V204" s="17"/>
      <c r="W204" s="17"/>
      <c r="X204" s="17"/>
      <c r="Y204" s="17"/>
      <c r="Z204" s="17"/>
      <c r="AA204" s="17"/>
      <c r="AB204" s="17"/>
      <c r="AC204" s="17"/>
      <c r="AD204" s="17"/>
    </row>
    <row r="205" spans="1:30">
      <c r="A205" s="17"/>
      <c r="B205" s="17"/>
      <c r="C205" s="17"/>
      <c r="D205" s="17"/>
      <c r="E205" s="17"/>
      <c r="F205" s="17"/>
      <c r="G205" s="17"/>
      <c r="H205" s="17"/>
      <c r="I205" s="17"/>
      <c r="J205" s="17"/>
      <c r="K205" s="17"/>
      <c r="L205" s="17"/>
      <c r="M205" s="17"/>
      <c r="N205" s="17"/>
      <c r="O205" s="17"/>
      <c r="P205" s="17"/>
      <c r="Q205" s="17"/>
      <c r="R205" s="17"/>
      <c r="S205" s="505" t="s">
        <v>78</v>
      </c>
      <c r="T205" s="17"/>
      <c r="U205" s="17"/>
      <c r="V205" s="17"/>
      <c r="W205" s="17"/>
      <c r="X205" s="17"/>
      <c r="Y205" s="17"/>
      <c r="Z205" s="17"/>
      <c r="AA205" s="17"/>
      <c r="AB205" s="17"/>
      <c r="AC205" s="17"/>
      <c r="AD205" s="17"/>
    </row>
    <row r="206" spans="1:30">
      <c r="A206" s="17"/>
      <c r="B206" s="17"/>
      <c r="C206" s="17"/>
      <c r="D206" s="17"/>
      <c r="E206" s="17"/>
      <c r="F206" s="17"/>
      <c r="G206" s="17"/>
      <c r="H206" s="17"/>
      <c r="I206" s="17"/>
      <c r="J206" s="17"/>
      <c r="K206" s="17"/>
      <c r="L206" s="17"/>
      <c r="M206" s="17"/>
      <c r="N206" s="17"/>
      <c r="O206" s="17"/>
      <c r="P206" s="17"/>
      <c r="Q206" s="17"/>
      <c r="R206" s="17"/>
      <c r="S206" s="505" t="s">
        <v>50</v>
      </c>
      <c r="T206" s="17"/>
      <c r="U206" s="17"/>
      <c r="V206" s="17"/>
      <c r="W206" s="17"/>
      <c r="X206" s="17"/>
      <c r="Y206" s="17"/>
      <c r="Z206" s="17"/>
      <c r="AA206" s="17"/>
      <c r="AB206" s="17"/>
      <c r="AC206" s="17"/>
      <c r="AD206" s="17"/>
    </row>
    <row r="207" spans="1:30">
      <c r="A207" s="17"/>
      <c r="B207" s="17"/>
      <c r="C207" s="17"/>
      <c r="D207" s="17"/>
      <c r="E207" s="17"/>
      <c r="F207" s="17"/>
      <c r="G207" s="17"/>
      <c r="H207" s="17"/>
      <c r="I207" s="17"/>
      <c r="J207" s="17"/>
      <c r="K207" s="17"/>
      <c r="L207" s="17"/>
      <c r="M207" s="17"/>
      <c r="N207" s="17"/>
      <c r="O207" s="17"/>
      <c r="P207" s="17"/>
      <c r="Q207" s="17"/>
      <c r="R207" s="17"/>
      <c r="S207" s="505" t="s">
        <v>79</v>
      </c>
      <c r="T207" s="17"/>
      <c r="U207" s="17"/>
      <c r="V207" s="17"/>
      <c r="W207" s="17"/>
      <c r="X207" s="17"/>
      <c r="Y207" s="17"/>
      <c r="Z207" s="17"/>
      <c r="AA207" s="17"/>
      <c r="AB207" s="17"/>
      <c r="AC207" s="17"/>
      <c r="AD207" s="17"/>
    </row>
    <row r="208" spans="1:30">
      <c r="A208" s="17"/>
      <c r="B208" s="17"/>
      <c r="C208" s="17"/>
      <c r="D208" s="17"/>
      <c r="E208" s="17"/>
      <c r="F208" s="17"/>
      <c r="G208" s="17"/>
      <c r="H208" s="17"/>
      <c r="I208" s="17"/>
      <c r="J208" s="17"/>
      <c r="K208" s="17"/>
      <c r="L208" s="17"/>
      <c r="M208" s="17"/>
      <c r="N208" s="17"/>
      <c r="O208" s="17"/>
      <c r="P208" s="17"/>
      <c r="Q208" s="17"/>
      <c r="R208" s="17"/>
      <c r="S208" s="505" t="s">
        <v>51</v>
      </c>
      <c r="T208" s="17"/>
      <c r="U208" s="17"/>
      <c r="V208" s="17"/>
      <c r="W208" s="17"/>
      <c r="X208" s="17"/>
      <c r="Y208" s="17"/>
      <c r="Z208" s="17"/>
      <c r="AA208" s="17"/>
      <c r="AB208" s="17"/>
      <c r="AC208" s="17"/>
      <c r="AD208" s="17"/>
    </row>
    <row r="209" spans="1:30">
      <c r="A209" s="17"/>
      <c r="B209" s="17"/>
      <c r="C209" s="17"/>
      <c r="D209" s="17"/>
      <c r="E209" s="17"/>
      <c r="F209" s="17"/>
      <c r="G209" s="17"/>
      <c r="H209" s="17"/>
      <c r="I209" s="17"/>
      <c r="J209" s="17"/>
      <c r="K209" s="17"/>
      <c r="L209" s="17"/>
      <c r="M209" s="17"/>
      <c r="N209" s="17"/>
      <c r="O209" s="17"/>
      <c r="P209" s="17"/>
      <c r="Q209" s="17"/>
      <c r="R209" s="17"/>
      <c r="S209" s="505" t="s">
        <v>52</v>
      </c>
      <c r="T209" s="17"/>
      <c r="U209" s="17"/>
      <c r="V209" s="17"/>
      <c r="W209" s="17"/>
      <c r="X209" s="17"/>
      <c r="Y209" s="17"/>
      <c r="Z209" s="17"/>
      <c r="AA209" s="17"/>
      <c r="AB209" s="17"/>
      <c r="AC209" s="17"/>
      <c r="AD209" s="17"/>
    </row>
    <row r="210" spans="1:30">
      <c r="A210" s="17"/>
      <c r="B210" s="17"/>
      <c r="C210" s="17"/>
      <c r="D210" s="17"/>
      <c r="E210" s="17"/>
      <c r="F210" s="17"/>
      <c r="G210" s="17"/>
      <c r="H210" s="17"/>
      <c r="I210" s="17"/>
      <c r="J210" s="17"/>
      <c r="K210" s="17"/>
      <c r="L210" s="17"/>
      <c r="M210" s="17"/>
      <c r="N210" s="17"/>
      <c r="O210" s="17"/>
      <c r="P210" s="17"/>
      <c r="Q210" s="17"/>
      <c r="R210" s="17"/>
      <c r="S210" s="505" t="s">
        <v>53</v>
      </c>
      <c r="T210" s="17"/>
      <c r="U210" s="17"/>
      <c r="V210" s="17"/>
      <c r="W210" s="17"/>
      <c r="X210" s="17"/>
      <c r="Y210" s="17"/>
      <c r="Z210" s="17"/>
      <c r="AA210" s="17"/>
      <c r="AB210" s="17"/>
      <c r="AC210" s="17"/>
      <c r="AD210" s="17"/>
    </row>
    <row r="211" spans="1:30">
      <c r="A211" s="17"/>
      <c r="B211" s="17"/>
      <c r="C211" s="17"/>
      <c r="D211" s="17"/>
      <c r="E211" s="17"/>
      <c r="F211" s="17"/>
      <c r="G211" s="17"/>
      <c r="H211" s="17"/>
      <c r="I211" s="17"/>
      <c r="J211" s="17"/>
      <c r="K211" s="17"/>
      <c r="L211" s="17"/>
      <c r="M211" s="17"/>
      <c r="N211" s="17"/>
      <c r="O211" s="17"/>
      <c r="P211" s="17"/>
      <c r="Q211" s="17"/>
      <c r="R211" s="17"/>
      <c r="S211" s="505" t="s">
        <v>54</v>
      </c>
      <c r="T211" s="17"/>
      <c r="U211" s="17"/>
      <c r="V211" s="17"/>
      <c r="W211" s="17"/>
      <c r="X211" s="17"/>
      <c r="Y211" s="17"/>
      <c r="Z211" s="17"/>
      <c r="AA211" s="17"/>
      <c r="AB211" s="17"/>
      <c r="AC211" s="17"/>
      <c r="AD211" s="17"/>
    </row>
    <row r="212" spans="1:30">
      <c r="A212" s="17"/>
      <c r="B212" s="17"/>
      <c r="C212" s="17"/>
      <c r="D212" s="17"/>
      <c r="E212" s="17"/>
      <c r="F212" s="17"/>
      <c r="G212" s="17"/>
      <c r="H212" s="17"/>
      <c r="I212" s="17"/>
      <c r="J212" s="17"/>
      <c r="K212" s="17"/>
      <c r="L212" s="17"/>
      <c r="M212" s="17"/>
      <c r="N212" s="17"/>
      <c r="O212" s="17"/>
      <c r="P212" s="17"/>
      <c r="Q212" s="17"/>
      <c r="R212" s="17"/>
      <c r="S212" s="505" t="s">
        <v>55</v>
      </c>
      <c r="T212" s="17"/>
      <c r="U212" s="17"/>
      <c r="V212" s="17"/>
      <c r="W212" s="17"/>
      <c r="X212" s="17"/>
      <c r="Y212" s="17"/>
      <c r="Z212" s="17"/>
      <c r="AA212" s="17"/>
      <c r="AB212" s="17"/>
      <c r="AC212" s="17"/>
      <c r="AD212" s="17"/>
    </row>
    <row r="213" spans="1:30">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row>
    <row r="214" spans="1:30">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row>
    <row r="215" spans="1:30">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row>
    <row r="216" spans="1:30">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row>
    <row r="217" spans="1:30" hidden="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row>
    <row r="218" spans="1:30" hidden="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row>
    <row r="219" spans="1:30" hidden="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row>
    <row r="220" spans="1:30" hidden="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row>
    <row r="221" spans="1:30" hidden="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row>
    <row r="222" spans="1:30" hidden="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row>
    <row r="223" spans="1:30" hidden="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row>
    <row r="224" spans="1:30" hidden="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row>
    <row r="225" spans="1:30" hidden="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row>
    <row r="226" spans="1:30" hidden="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row>
    <row r="227" spans="1:30" hidden="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row>
    <row r="228" spans="1:30" hidden="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row>
    <row r="229" spans="1:30" hidden="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row>
    <row r="230" spans="1:30" hidden="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row>
    <row r="231" spans="1:30" hidden="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row>
    <row r="232" spans="1:30" hidden="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row>
    <row r="233" spans="1:30" hidden="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row>
    <row r="234" spans="1:30" hidden="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row>
    <row r="235" spans="1:30" hidden="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row>
    <row r="236" spans="1:30" hidden="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row>
    <row r="237" spans="1:30" hidden="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7"/>
      <c r="AB237" s="17"/>
      <c r="AC237" s="17"/>
      <c r="AD237" s="17"/>
    </row>
    <row r="238" spans="1:30" hidden="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row>
    <row r="239" spans="1:30" hidden="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row>
    <row r="240" spans="1:30" hidden="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7"/>
      <c r="AB240" s="17"/>
      <c r="AC240" s="17"/>
      <c r="AD240" s="17"/>
    </row>
    <row r="241" spans="1:30" hidden="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row>
    <row r="242" spans="1:30" hidden="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row>
    <row r="243" spans="1:30" hidden="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7"/>
      <c r="AB243" s="17"/>
      <c r="AC243" s="17"/>
      <c r="AD243" s="17"/>
    </row>
    <row r="244" spans="1:30" hidden="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7"/>
      <c r="AB244" s="17"/>
      <c r="AC244" s="17"/>
      <c r="AD244" s="17"/>
    </row>
    <row r="245" spans="1:30" hidden="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7"/>
      <c r="AB245" s="17"/>
      <c r="AC245" s="17"/>
      <c r="AD245" s="17"/>
    </row>
    <row r="246" spans="1:30" hidden="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7"/>
      <c r="AB246" s="17"/>
      <c r="AC246" s="17"/>
      <c r="AD246" s="17"/>
    </row>
    <row r="247" spans="1:30" hidden="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7"/>
      <c r="AB247" s="17"/>
      <c r="AC247" s="17"/>
      <c r="AD247" s="17"/>
    </row>
    <row r="248" spans="1:30" hidden="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7"/>
      <c r="AB248" s="17"/>
      <c r="AC248" s="17"/>
      <c r="AD248" s="17"/>
    </row>
    <row r="249" spans="1:30" hidden="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row>
    <row r="250" spans="1:30" hidden="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c r="AA250" s="17"/>
      <c r="AB250" s="17"/>
      <c r="AC250" s="17"/>
      <c r="AD250" s="17"/>
    </row>
    <row r="251" spans="1:30" hidden="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7"/>
      <c r="AB251" s="17"/>
      <c r="AC251" s="17"/>
      <c r="AD251" s="17"/>
    </row>
    <row r="252" spans="1:30" hidden="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7"/>
      <c r="AB252" s="17"/>
      <c r="AC252" s="17"/>
      <c r="AD252" s="17"/>
    </row>
    <row r="253" spans="1:30" hidden="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7"/>
      <c r="AB253" s="17"/>
      <c r="AC253" s="17"/>
      <c r="AD253" s="17"/>
    </row>
    <row r="254" spans="1:30" hidden="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7"/>
      <c r="AB254" s="17"/>
      <c r="AC254" s="17"/>
      <c r="AD254" s="17"/>
    </row>
    <row r="255" spans="1:30" hidden="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7"/>
      <c r="AB255" s="17"/>
      <c r="AC255" s="17"/>
      <c r="AD255" s="17"/>
    </row>
    <row r="256" spans="1:30" hidden="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7"/>
      <c r="AB256" s="17"/>
      <c r="AC256" s="17"/>
      <c r="AD256" s="17"/>
    </row>
    <row r="257" spans="1:30" hidden="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7"/>
      <c r="AB257" s="17"/>
      <c r="AC257" s="17"/>
      <c r="AD257" s="17"/>
    </row>
    <row r="258" spans="1:30" hidden="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7"/>
      <c r="AB258" s="17"/>
      <c r="AC258" s="17"/>
      <c r="AD258" s="17"/>
    </row>
    <row r="259" spans="1:30" hidden="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row>
    <row r="260" spans="1:30" hidden="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7"/>
      <c r="AB260" s="17"/>
      <c r="AC260" s="17"/>
      <c r="AD260" s="17"/>
    </row>
    <row r="261" spans="1:30" hidden="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7"/>
      <c r="AB261" s="17"/>
      <c r="AC261" s="17"/>
      <c r="AD261" s="17"/>
    </row>
    <row r="262" spans="1:30" hidden="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7"/>
      <c r="AB262" s="17"/>
      <c r="AC262" s="17"/>
      <c r="AD262" s="17"/>
    </row>
    <row r="263" spans="1:30" hidden="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7"/>
      <c r="AB263" s="17"/>
      <c r="AC263" s="17"/>
      <c r="AD263" s="17"/>
    </row>
    <row r="264" spans="1:30" hidden="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c r="AA264" s="17"/>
      <c r="AB264" s="17"/>
      <c r="AC264" s="17"/>
      <c r="AD264" s="17"/>
    </row>
    <row r="265" spans="1:30" hidden="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row>
    <row r="266" spans="1:30" hidden="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7"/>
      <c r="AB266" s="17"/>
      <c r="AC266" s="17"/>
      <c r="AD266" s="17"/>
    </row>
    <row r="267" spans="1:30" hidden="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7"/>
      <c r="AB267" s="17"/>
      <c r="AC267" s="17"/>
      <c r="AD267" s="17"/>
    </row>
    <row r="268" spans="1:30" hidden="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7"/>
      <c r="AB268" s="17"/>
      <c r="AC268" s="17"/>
      <c r="AD268" s="17"/>
    </row>
    <row r="269" spans="1:30" hidden="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7"/>
      <c r="AB269" s="17"/>
      <c r="AC269" s="17"/>
      <c r="AD269" s="17"/>
    </row>
    <row r="270" spans="1:30" hidden="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7"/>
      <c r="AB270" s="17"/>
      <c r="AC270" s="17"/>
      <c r="AD270" s="17"/>
    </row>
    <row r="271" spans="1:30" hidden="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7"/>
      <c r="AB271" s="17"/>
      <c r="AC271" s="17"/>
      <c r="AD271" s="17"/>
    </row>
    <row r="272" spans="1:30" hidden="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7"/>
      <c r="AB272" s="17"/>
      <c r="AC272" s="17"/>
      <c r="AD272" s="17"/>
    </row>
    <row r="273" spans="1:30" hidden="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7"/>
      <c r="AB273" s="17"/>
      <c r="AC273" s="17"/>
      <c r="AD273" s="17"/>
    </row>
    <row r="274" spans="1:30" hidden="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7"/>
      <c r="AB274" s="17"/>
      <c r="AC274" s="17"/>
      <c r="AD274" s="17"/>
    </row>
    <row r="275" spans="1:30" hidden="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7"/>
      <c r="AB275" s="17"/>
      <c r="AC275" s="17"/>
      <c r="AD275" s="17"/>
    </row>
    <row r="276" spans="1:30" hidden="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7"/>
      <c r="AB276" s="17"/>
      <c r="AC276" s="17"/>
      <c r="AD276" s="17"/>
    </row>
    <row r="277" spans="1:30" hidden="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7"/>
      <c r="AB277" s="17"/>
      <c r="AC277" s="17"/>
      <c r="AD277" s="17"/>
    </row>
    <row r="278" spans="1:30" hidden="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7"/>
      <c r="AB278" s="17"/>
      <c r="AC278" s="17"/>
      <c r="AD278" s="17"/>
    </row>
    <row r="279" spans="1:30" hidden="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7"/>
      <c r="AB279" s="17"/>
      <c r="AC279" s="17"/>
      <c r="AD279" s="17"/>
    </row>
    <row r="280" spans="1:30" hidden="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7"/>
      <c r="AB280" s="17"/>
      <c r="AC280" s="17"/>
      <c r="AD280" s="17"/>
    </row>
    <row r="281" spans="1:30" hidden="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7"/>
      <c r="AB281" s="17"/>
      <c r="AC281" s="17"/>
      <c r="AD281" s="17"/>
    </row>
    <row r="282" spans="1:30" hidden="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c r="AA282" s="17"/>
      <c r="AB282" s="17"/>
      <c r="AC282" s="17"/>
      <c r="AD282" s="17"/>
    </row>
    <row r="283" spans="1:30" hidden="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7"/>
      <c r="AB283" s="17"/>
      <c r="AC283" s="17"/>
      <c r="AD283" s="17"/>
    </row>
    <row r="284" spans="1:30" hidden="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7"/>
      <c r="AB284" s="17"/>
      <c r="AC284" s="17"/>
      <c r="AD284" s="17"/>
    </row>
    <row r="285" spans="1:30" hidden="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7"/>
      <c r="AB285" s="17"/>
      <c r="AC285" s="17"/>
      <c r="AD285" s="17"/>
    </row>
    <row r="286" spans="1:30" hidden="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7"/>
      <c r="AB286" s="17"/>
      <c r="AC286" s="17"/>
      <c r="AD286" s="17"/>
    </row>
    <row r="287" spans="1:30" hidden="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row>
    <row r="288" spans="1:30" hidden="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row>
    <row r="289" spans="1:30" hidden="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row>
    <row r="290" spans="1:30" hidden="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row>
    <row r="291" spans="1:30" hidden="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row>
    <row r="292" spans="1:30" hidden="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row>
    <row r="293" spans="1:30" hidden="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row>
    <row r="294" spans="1:30" hidden="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row>
    <row r="295" spans="1:30" hidden="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row>
    <row r="296" spans="1:30" hidden="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row>
    <row r="297" spans="1:30" hidden="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row>
    <row r="298" spans="1:30" hidden="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row>
    <row r="299" spans="1:30" hidden="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row>
    <row r="300" spans="1:30" hidden="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row>
    <row r="301" spans="1:30" hidden="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row>
    <row r="302" spans="1:30" hidden="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row>
    <row r="303" spans="1:30" hidden="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row>
    <row r="304" spans="1:30" hidden="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row>
    <row r="305" spans="1:30" hidden="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row>
    <row r="306" spans="1:30" hidden="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c r="AA306" s="17"/>
      <c r="AB306" s="17"/>
      <c r="AC306" s="17"/>
      <c r="AD306" s="17"/>
    </row>
    <row r="307" spans="1:30" hidden="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row>
    <row r="308" spans="1:30" hidden="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row>
    <row r="309" spans="1:30" hidden="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row>
    <row r="310" spans="1:30" hidden="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row>
    <row r="311" spans="1:30" hidden="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row>
    <row r="312" spans="1:30" hidden="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row>
    <row r="313" spans="1:30" hidden="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row>
    <row r="314" spans="1:30" hidden="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row>
    <row r="315" spans="1:30" hidden="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row>
    <row r="316" spans="1:30" hidden="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row>
    <row r="317" spans="1:30" hidden="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row>
    <row r="318" spans="1:30" hidden="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7"/>
      <c r="AB318" s="17"/>
      <c r="AC318" s="17"/>
      <c r="AD318" s="17"/>
    </row>
    <row r="319" spans="1:30" hidden="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7"/>
      <c r="AB319" s="17"/>
      <c r="AC319" s="17"/>
      <c r="AD319" s="17"/>
    </row>
    <row r="320" spans="1:30" hidden="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7"/>
      <c r="AB320" s="17"/>
      <c r="AC320" s="17"/>
      <c r="AD320" s="17"/>
    </row>
    <row r="321" spans="1:30" hidden="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7"/>
      <c r="AB321" s="17"/>
      <c r="AC321" s="17"/>
      <c r="AD321" s="17"/>
    </row>
    <row r="322" spans="1:30" hidden="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7"/>
      <c r="AB322" s="17"/>
      <c r="AC322" s="17"/>
      <c r="AD322" s="17"/>
    </row>
    <row r="323" spans="1:30" hidden="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7"/>
      <c r="AB323" s="17"/>
      <c r="AC323" s="17"/>
      <c r="AD323" s="17"/>
    </row>
    <row r="324" spans="1:30" hidden="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7"/>
      <c r="AB324" s="17"/>
      <c r="AC324" s="17"/>
      <c r="AD324" s="17"/>
    </row>
    <row r="325" spans="1:30" hidden="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7"/>
      <c r="AB325" s="17"/>
      <c r="AC325" s="17"/>
      <c r="AD325" s="17"/>
    </row>
    <row r="326" spans="1:30" hidden="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7"/>
      <c r="AB326" s="17"/>
      <c r="AC326" s="17"/>
      <c r="AD326" s="17"/>
    </row>
    <row r="327" spans="1:30" hidden="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7"/>
      <c r="AB327" s="17"/>
      <c r="AC327" s="17"/>
      <c r="AD327" s="17"/>
    </row>
    <row r="328" spans="1:30" hidden="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7"/>
      <c r="AB328" s="17"/>
      <c r="AC328" s="17"/>
      <c r="AD328" s="17"/>
    </row>
    <row r="329" spans="1:30" hidden="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7"/>
      <c r="AB329" s="17"/>
      <c r="AC329" s="17"/>
      <c r="AD329" s="17"/>
    </row>
    <row r="330" spans="1:30" hidden="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7"/>
      <c r="AB330" s="17"/>
      <c r="AC330" s="17"/>
      <c r="AD330" s="17"/>
    </row>
    <row r="331" spans="1:30" hidden="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7"/>
      <c r="AB331" s="17"/>
      <c r="AC331" s="17"/>
      <c r="AD331" s="17"/>
    </row>
    <row r="332" spans="1:30" hidden="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7"/>
      <c r="AB332" s="17"/>
      <c r="AC332" s="17"/>
      <c r="AD332" s="17"/>
    </row>
    <row r="333" spans="1:30" hidden="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7"/>
      <c r="AB333" s="17"/>
      <c r="AC333" s="17"/>
      <c r="AD333" s="17"/>
    </row>
    <row r="334" spans="1:30" hidden="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7"/>
      <c r="AB334" s="17"/>
      <c r="AC334" s="17"/>
      <c r="AD334" s="17"/>
    </row>
    <row r="335" spans="1:30" hidden="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row>
    <row r="336" spans="1:30" hidden="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7"/>
      <c r="AB336" s="17"/>
      <c r="AC336" s="17"/>
      <c r="AD336" s="17"/>
    </row>
    <row r="337" spans="1:30" hidden="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7"/>
      <c r="AB337" s="17"/>
      <c r="AC337" s="17"/>
      <c r="AD337" s="17"/>
    </row>
    <row r="338" spans="1:30" hidden="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7"/>
      <c r="AB338" s="17"/>
      <c r="AC338" s="17"/>
      <c r="AD338" s="17"/>
    </row>
    <row r="339" spans="1:30" hidden="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7"/>
      <c r="AB339" s="17"/>
      <c r="AC339" s="17"/>
      <c r="AD339" s="17"/>
    </row>
    <row r="340" spans="1:30" hidden="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7"/>
      <c r="AB340" s="17"/>
      <c r="AC340" s="17"/>
      <c r="AD340" s="17"/>
    </row>
    <row r="341" spans="1:30" hidden="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c r="AA341" s="17"/>
      <c r="AB341" s="17"/>
      <c r="AC341" s="17"/>
      <c r="AD341" s="17"/>
    </row>
    <row r="342" spans="1:30" hidden="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7"/>
      <c r="AB342" s="17"/>
      <c r="AC342" s="17"/>
      <c r="AD342" s="17"/>
    </row>
    <row r="343" spans="1:30" hidden="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7"/>
      <c r="AB343" s="17"/>
      <c r="AC343" s="17"/>
      <c r="AD343" s="17"/>
    </row>
    <row r="344" spans="1:30" hidden="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7"/>
      <c r="AB344" s="17"/>
      <c r="AC344" s="17"/>
      <c r="AD344" s="17"/>
    </row>
    <row r="345" spans="1:30" hidden="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7"/>
      <c r="AB345" s="17"/>
      <c r="AC345" s="17"/>
      <c r="AD345" s="17"/>
    </row>
    <row r="346" spans="1:30" hidden="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7"/>
      <c r="AB346" s="17"/>
      <c r="AC346" s="17"/>
      <c r="AD346" s="17"/>
    </row>
    <row r="347" spans="1:30" hidden="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row>
    <row r="348" spans="1:30" hidden="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7"/>
      <c r="AB348" s="17"/>
      <c r="AC348" s="17"/>
      <c r="AD348" s="17"/>
    </row>
    <row r="349" spans="1:30" hidden="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7"/>
      <c r="AB349" s="17"/>
      <c r="AC349" s="17"/>
      <c r="AD349" s="17"/>
    </row>
    <row r="350" spans="1:30" hidden="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7"/>
      <c r="AB350" s="17"/>
      <c r="AC350" s="17"/>
      <c r="AD350" s="17"/>
    </row>
    <row r="351" spans="1:30" hidden="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7"/>
      <c r="AB351" s="17"/>
      <c r="AC351" s="17"/>
      <c r="AD351" s="17"/>
    </row>
    <row r="352" spans="1:30" hidden="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7"/>
      <c r="AB352" s="17"/>
      <c r="AC352" s="17"/>
      <c r="AD352" s="17"/>
    </row>
    <row r="353" spans="1:30" hidden="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7"/>
      <c r="AB353" s="17"/>
      <c r="AC353" s="17"/>
      <c r="AD353" s="17"/>
    </row>
    <row r="354" spans="1:30" hidden="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7"/>
      <c r="AB354" s="17"/>
      <c r="AC354" s="17"/>
      <c r="AD354" s="17"/>
    </row>
    <row r="355" spans="1:30" hidden="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7"/>
      <c r="AB355" s="17"/>
      <c r="AC355" s="17"/>
      <c r="AD355" s="17"/>
    </row>
    <row r="356" spans="1:30" hidden="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7"/>
      <c r="AB356" s="17"/>
      <c r="AC356" s="17"/>
      <c r="AD356" s="17"/>
    </row>
    <row r="357" spans="1:30" hidden="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7"/>
      <c r="AB357" s="17"/>
      <c r="AC357" s="17"/>
      <c r="AD357" s="17"/>
    </row>
    <row r="358" spans="1:30" hidden="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7"/>
      <c r="AB358" s="17"/>
      <c r="AC358" s="17"/>
      <c r="AD358" s="17"/>
    </row>
    <row r="359" spans="1:30" hidden="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7"/>
      <c r="AB359" s="17"/>
      <c r="AC359" s="17"/>
      <c r="AD359" s="17"/>
    </row>
    <row r="360" spans="1:30" hidden="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7"/>
      <c r="AB360" s="17"/>
      <c r="AC360" s="17"/>
      <c r="AD360" s="17"/>
    </row>
    <row r="361" spans="1:30" hidden="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7"/>
      <c r="AB361" s="17"/>
      <c r="AC361" s="17"/>
      <c r="AD361" s="17"/>
    </row>
    <row r="362" spans="1:30" hidden="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7"/>
      <c r="AB362" s="17"/>
      <c r="AC362" s="17"/>
      <c r="AD362" s="17"/>
    </row>
    <row r="363" spans="1:30" hidden="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row>
    <row r="364" spans="1:30" hidden="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row>
    <row r="365" spans="1:30" hidden="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row>
    <row r="366" spans="1:30" hidden="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row>
    <row r="367" spans="1:30" hidden="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row>
    <row r="368" spans="1:30" hidden="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row>
    <row r="369" spans="1:30" hidden="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row>
    <row r="370" spans="1:30" hidden="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row>
    <row r="371" spans="1:30" hidden="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row>
    <row r="372" spans="1:30" hidden="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row>
    <row r="373" spans="1:30" hidden="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row>
    <row r="374" spans="1:30" hidden="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row>
    <row r="375" spans="1:30" hidden="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c r="AA375" s="17"/>
      <c r="AB375" s="17"/>
      <c r="AC375" s="17"/>
      <c r="AD375" s="17"/>
    </row>
    <row r="376" spans="1:30" hidden="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row>
    <row r="377" spans="1:30" hidden="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row>
    <row r="378" spans="1:30" hidden="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row>
    <row r="379" spans="1:30" hidden="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row>
    <row r="380" spans="1:30" hidden="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row>
    <row r="381" spans="1:30" hidden="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row>
    <row r="382" spans="1:30" hidden="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row>
    <row r="383" spans="1:30" hidden="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row>
    <row r="384" spans="1:30" hidden="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row>
    <row r="385" spans="1:30" hidden="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row>
    <row r="386" spans="1:30" hidden="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row>
    <row r="387" spans="1:30" hidden="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row>
    <row r="388" spans="1:30" hidden="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row>
    <row r="389" spans="1:30" hidden="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row>
    <row r="390" spans="1:30" hidden="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row>
    <row r="391" spans="1:30" hidden="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c r="AA391" s="17"/>
      <c r="AB391" s="17"/>
      <c r="AC391" s="17"/>
      <c r="AD391" s="17"/>
    </row>
    <row r="392" spans="1:30" hidden="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c r="AA392" s="17"/>
      <c r="AB392" s="17"/>
      <c r="AC392" s="17"/>
      <c r="AD392" s="17"/>
    </row>
    <row r="393" spans="1:30" hidden="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c r="AA393" s="17"/>
      <c r="AB393" s="17"/>
      <c r="AC393" s="17"/>
      <c r="AD393" s="17"/>
    </row>
    <row r="394" spans="1:30" hidden="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c r="AA394" s="17"/>
      <c r="AB394" s="17"/>
      <c r="AC394" s="17"/>
      <c r="AD394" s="17"/>
    </row>
    <row r="395" spans="1:30" hidden="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c r="AA395" s="17"/>
      <c r="AB395" s="17"/>
      <c r="AC395" s="17"/>
      <c r="AD395" s="17"/>
    </row>
    <row r="396" spans="1:30" hidden="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c r="AA396" s="17"/>
      <c r="AB396" s="17"/>
      <c r="AC396" s="17"/>
      <c r="AD396" s="17"/>
    </row>
    <row r="397" spans="1:30" hidden="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c r="AA397" s="17"/>
      <c r="AB397" s="17"/>
      <c r="AC397" s="17"/>
      <c r="AD397" s="17"/>
    </row>
    <row r="398" spans="1:30" hidden="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c r="AA398" s="17"/>
      <c r="AB398" s="17"/>
      <c r="AC398" s="17"/>
      <c r="AD398" s="17"/>
    </row>
    <row r="399" spans="1:30" hidden="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c r="AA399" s="17"/>
      <c r="AB399" s="17"/>
      <c r="AC399" s="17"/>
      <c r="AD399" s="17"/>
    </row>
    <row r="400" spans="1:30" hidden="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c r="AA400" s="17"/>
      <c r="AB400" s="17"/>
      <c r="AC400" s="17"/>
      <c r="AD400" s="17"/>
    </row>
    <row r="401" spans="1:30" hidden="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c r="AA401" s="17"/>
      <c r="AB401" s="17"/>
      <c r="AC401" s="17"/>
      <c r="AD401" s="17"/>
    </row>
    <row r="402" spans="1:30" hidden="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c r="AA402" s="17"/>
      <c r="AB402" s="17"/>
      <c r="AC402" s="17"/>
      <c r="AD402" s="17"/>
    </row>
    <row r="403" spans="1:30" hidden="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c r="AA403" s="17"/>
      <c r="AB403" s="17"/>
      <c r="AC403" s="17"/>
      <c r="AD403" s="17"/>
    </row>
    <row r="404" spans="1:30" hidden="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c r="AA404" s="17"/>
      <c r="AB404" s="17"/>
      <c r="AC404" s="17"/>
      <c r="AD404" s="17"/>
    </row>
    <row r="405" spans="1:30" hidden="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c r="AA405" s="17"/>
      <c r="AB405" s="17"/>
      <c r="AC405" s="17"/>
      <c r="AD405" s="17"/>
    </row>
    <row r="406" spans="1:30" hidden="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c r="AA406" s="17"/>
      <c r="AB406" s="17"/>
      <c r="AC406" s="17"/>
      <c r="AD406" s="17"/>
    </row>
    <row r="407" spans="1:30" hidden="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c r="AA407" s="17"/>
      <c r="AB407" s="17"/>
      <c r="AC407" s="17"/>
      <c r="AD407" s="17"/>
    </row>
    <row r="408" spans="1:30" hidden="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c r="AA408" s="17"/>
      <c r="AB408" s="17"/>
      <c r="AC408" s="17"/>
      <c r="AD408" s="17"/>
    </row>
    <row r="409" spans="1:30" hidden="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c r="AA409" s="17"/>
      <c r="AB409" s="17"/>
      <c r="AC409" s="17"/>
      <c r="AD409" s="17"/>
    </row>
    <row r="410" spans="1:30" hidden="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c r="AA410" s="17"/>
      <c r="AB410" s="17"/>
      <c r="AC410" s="17"/>
      <c r="AD410" s="17"/>
    </row>
    <row r="411" spans="1:30" hidden="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c r="AA411" s="17"/>
      <c r="AB411" s="17"/>
      <c r="AC411" s="17"/>
      <c r="AD411" s="17"/>
    </row>
    <row r="412" spans="1:30" hidden="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c r="AA412" s="17"/>
      <c r="AB412" s="17"/>
      <c r="AC412" s="17"/>
      <c r="AD412" s="17"/>
    </row>
    <row r="413" spans="1:30" hidden="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c r="AA413" s="17"/>
      <c r="AB413" s="17"/>
      <c r="AC413" s="17"/>
      <c r="AD413" s="17"/>
    </row>
    <row r="414" spans="1:30" hidden="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c r="AA414" s="17"/>
      <c r="AB414" s="17"/>
      <c r="AC414" s="17"/>
      <c r="AD414" s="17"/>
    </row>
    <row r="415" spans="1:30" hidden="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c r="AA415" s="17"/>
      <c r="AB415" s="17"/>
      <c r="AC415" s="17"/>
      <c r="AD415" s="17"/>
    </row>
    <row r="416" spans="1:30" hidden="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c r="AA416" s="17"/>
      <c r="AB416" s="17"/>
      <c r="AC416" s="17"/>
      <c r="AD416" s="17"/>
    </row>
    <row r="417" spans="1:30" hidden="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c r="AA417" s="17"/>
      <c r="AB417" s="17"/>
      <c r="AC417" s="17"/>
      <c r="AD417" s="17"/>
    </row>
    <row r="418" spans="1:30" hidden="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c r="AA418" s="17"/>
      <c r="AB418" s="17"/>
      <c r="AC418" s="17"/>
      <c r="AD418" s="17"/>
    </row>
    <row r="419" spans="1:30" hidden="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c r="AA419" s="17"/>
      <c r="AB419" s="17"/>
      <c r="AC419" s="17"/>
      <c r="AD419" s="17"/>
    </row>
    <row r="420" spans="1:30" hidden="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c r="AA420" s="17"/>
      <c r="AB420" s="17"/>
      <c r="AC420" s="17"/>
      <c r="AD420" s="17"/>
    </row>
    <row r="421" spans="1:30" hidden="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c r="AA421" s="17"/>
      <c r="AB421" s="17"/>
      <c r="AC421" s="17"/>
      <c r="AD421" s="17"/>
    </row>
    <row r="422" spans="1:30" hidden="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c r="AA422" s="17"/>
      <c r="AB422" s="17"/>
      <c r="AC422" s="17"/>
      <c r="AD422" s="17"/>
    </row>
    <row r="423" spans="1:30" hidden="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c r="AA423" s="17"/>
      <c r="AB423" s="17"/>
      <c r="AC423" s="17"/>
      <c r="AD423" s="17"/>
    </row>
    <row r="424" spans="1:30" hidden="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c r="AA424" s="17"/>
      <c r="AB424" s="17"/>
      <c r="AC424" s="17"/>
      <c r="AD424" s="17"/>
    </row>
    <row r="425" spans="1:30" hidden="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c r="AA425" s="17"/>
      <c r="AB425" s="17"/>
      <c r="AC425" s="17"/>
      <c r="AD425" s="17"/>
    </row>
    <row r="426" spans="1:30" hidden="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c r="AA426" s="17"/>
      <c r="AB426" s="17"/>
      <c r="AC426" s="17"/>
      <c r="AD426" s="17"/>
    </row>
    <row r="427" spans="1:30" hidden="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c r="AA427" s="17"/>
      <c r="AB427" s="17"/>
      <c r="AC427" s="17"/>
      <c r="AD427" s="17"/>
    </row>
    <row r="428" spans="1:30" hidden="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c r="AA428" s="17"/>
      <c r="AB428" s="17"/>
      <c r="AC428" s="17"/>
      <c r="AD428" s="17"/>
    </row>
    <row r="429" spans="1:30" hidden="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c r="AA429" s="17"/>
      <c r="AB429" s="17"/>
      <c r="AC429" s="17"/>
      <c r="AD429" s="17"/>
    </row>
    <row r="430" spans="1:30" hidden="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c r="AA430" s="17"/>
      <c r="AB430" s="17"/>
      <c r="AC430" s="17"/>
      <c r="AD430" s="17"/>
    </row>
    <row r="431" spans="1:30" hidden="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c r="AA431" s="17"/>
      <c r="AB431" s="17"/>
      <c r="AC431" s="17"/>
      <c r="AD431" s="17"/>
    </row>
    <row r="432" spans="1:30" hidden="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c r="AA432" s="17"/>
      <c r="AB432" s="17"/>
      <c r="AC432" s="17"/>
      <c r="AD432" s="17"/>
    </row>
    <row r="433" spans="1:30" hidden="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c r="AA433" s="17"/>
      <c r="AB433" s="17"/>
      <c r="AC433" s="17"/>
      <c r="AD433" s="17"/>
    </row>
    <row r="434" spans="1:30" hidden="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c r="AA434" s="17"/>
      <c r="AB434" s="17"/>
      <c r="AC434" s="17"/>
      <c r="AD434" s="17"/>
    </row>
    <row r="435" spans="1:30" hidden="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c r="AA435" s="17"/>
      <c r="AB435" s="17"/>
      <c r="AC435" s="17"/>
      <c r="AD435" s="17"/>
    </row>
    <row r="436" spans="1:30" hidden="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c r="AA436" s="17"/>
      <c r="AB436" s="17"/>
      <c r="AC436" s="17"/>
      <c r="AD436" s="17"/>
    </row>
    <row r="437" spans="1:30" hidden="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c r="AA437" s="17"/>
      <c r="AB437" s="17"/>
      <c r="AC437" s="17"/>
      <c r="AD437" s="17"/>
    </row>
    <row r="438" spans="1:30" hidden="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c r="AA438" s="17"/>
      <c r="AB438" s="17"/>
      <c r="AC438" s="17"/>
      <c r="AD438" s="17"/>
    </row>
    <row r="439" spans="1:30" hidden="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c r="AA439" s="17"/>
      <c r="AB439" s="17"/>
      <c r="AC439" s="17"/>
      <c r="AD439" s="17"/>
    </row>
    <row r="440" spans="1:30" hidden="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c r="AA440" s="17"/>
      <c r="AB440" s="17"/>
      <c r="AC440" s="17"/>
      <c r="AD440" s="17"/>
    </row>
    <row r="441" spans="1:30" hidden="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c r="AA441" s="17"/>
      <c r="AB441" s="17"/>
      <c r="AC441" s="17"/>
      <c r="AD441" s="17"/>
    </row>
    <row r="442" spans="1:30" hidden="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c r="AA442" s="17"/>
      <c r="AB442" s="17"/>
      <c r="AC442" s="17"/>
      <c r="AD442" s="17"/>
    </row>
    <row r="443" spans="1:30" hidden="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c r="AA443" s="17"/>
      <c r="AB443" s="17"/>
      <c r="AC443" s="17"/>
      <c r="AD443" s="17"/>
    </row>
    <row r="444" spans="1:30" hidden="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c r="AA444" s="17"/>
      <c r="AB444" s="17"/>
      <c r="AC444" s="17"/>
      <c r="AD444" s="17"/>
    </row>
    <row r="445" spans="1:30" hidden="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c r="AA445" s="17"/>
      <c r="AB445" s="17"/>
      <c r="AC445" s="17"/>
      <c r="AD445" s="17"/>
    </row>
    <row r="446" spans="1:30" hidden="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c r="AA446" s="17"/>
      <c r="AB446" s="17"/>
      <c r="AC446" s="17"/>
      <c r="AD446" s="17"/>
    </row>
    <row r="447" spans="1:30" hidden="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c r="AA447" s="17"/>
      <c r="AB447" s="17"/>
      <c r="AC447" s="17"/>
      <c r="AD447" s="17"/>
    </row>
    <row r="448" spans="1:30" hidden="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c r="AA448" s="17"/>
      <c r="AB448" s="17"/>
      <c r="AC448" s="17"/>
      <c r="AD448" s="17"/>
    </row>
    <row r="449" spans="1:30" hidden="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c r="AA449" s="17"/>
      <c r="AB449" s="17"/>
      <c r="AC449" s="17"/>
      <c r="AD449" s="17"/>
    </row>
    <row r="450" spans="1:30" hidden="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c r="AA450" s="17"/>
      <c r="AB450" s="17"/>
      <c r="AC450" s="17"/>
      <c r="AD450" s="17"/>
    </row>
    <row r="451" spans="1:30" hidden="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c r="AA451" s="17"/>
      <c r="AB451" s="17"/>
      <c r="AC451" s="17"/>
      <c r="AD451" s="17"/>
    </row>
    <row r="452" spans="1:30" hidden="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c r="AA452" s="17"/>
      <c r="AB452" s="17"/>
      <c r="AC452" s="17"/>
      <c r="AD452" s="17"/>
    </row>
    <row r="453" spans="1:30" hidden="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c r="AA453" s="17"/>
      <c r="AB453" s="17"/>
      <c r="AC453" s="17"/>
      <c r="AD453" s="17"/>
    </row>
    <row r="454" spans="1:30" hidden="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c r="AA454" s="17"/>
      <c r="AB454" s="17"/>
      <c r="AC454" s="17"/>
      <c r="AD454" s="17"/>
    </row>
    <row r="455" spans="1:30" hidden="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c r="AA455" s="17"/>
      <c r="AB455" s="17"/>
      <c r="AC455" s="17"/>
      <c r="AD455" s="17"/>
    </row>
    <row r="456" spans="1:30" hidden="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c r="AA456" s="17"/>
      <c r="AB456" s="17"/>
      <c r="AC456" s="17"/>
      <c r="AD456" s="17"/>
    </row>
    <row r="457" spans="1:30" hidden="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c r="AA457" s="17"/>
      <c r="AB457" s="17"/>
      <c r="AC457" s="17"/>
      <c r="AD457" s="17"/>
    </row>
    <row r="458" spans="1:30" hidden="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c r="AA458" s="17"/>
      <c r="AB458" s="17"/>
      <c r="AC458" s="17"/>
      <c r="AD458" s="17"/>
    </row>
    <row r="459" spans="1:30" hidden="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c r="AA459" s="17"/>
      <c r="AB459" s="17"/>
      <c r="AC459" s="17"/>
      <c r="AD459" s="17"/>
    </row>
    <row r="460" spans="1:30" hidden="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c r="AA460" s="17"/>
      <c r="AB460" s="17"/>
      <c r="AC460" s="17"/>
      <c r="AD460" s="17"/>
    </row>
    <row r="461" spans="1:30" hidden="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c r="AA461" s="17"/>
      <c r="AB461" s="17"/>
      <c r="AC461" s="17"/>
      <c r="AD461" s="17"/>
    </row>
    <row r="462" spans="1:30" hidden="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c r="AA462" s="17"/>
      <c r="AB462" s="17"/>
      <c r="AC462" s="17"/>
      <c r="AD462" s="17"/>
    </row>
    <row r="463" spans="1:30" hidden="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c r="AA463" s="17"/>
      <c r="AB463" s="17"/>
      <c r="AC463" s="17"/>
      <c r="AD463" s="17"/>
    </row>
    <row r="464" spans="1:30" hidden="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c r="AA464" s="17"/>
      <c r="AB464" s="17"/>
      <c r="AC464" s="17"/>
      <c r="AD464" s="17"/>
    </row>
    <row r="465" spans="1:30" hidden="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c r="AA465" s="17"/>
      <c r="AB465" s="17"/>
      <c r="AC465" s="17"/>
      <c r="AD465" s="17"/>
    </row>
    <row r="466" spans="1:30" hidden="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c r="AA466" s="17"/>
      <c r="AB466" s="17"/>
      <c r="AC466" s="17"/>
      <c r="AD466" s="17"/>
    </row>
    <row r="467" spans="1:30" hidden="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c r="AA467" s="17"/>
      <c r="AB467" s="17"/>
      <c r="AC467" s="17"/>
      <c r="AD467" s="17"/>
    </row>
    <row r="468" spans="1:30" hidden="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c r="AA468" s="17"/>
      <c r="AB468" s="17"/>
      <c r="AC468" s="17"/>
      <c r="AD468" s="17"/>
    </row>
    <row r="469" spans="1:30" hidden="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c r="AA469" s="17"/>
      <c r="AB469" s="17"/>
      <c r="AC469" s="17"/>
      <c r="AD469" s="17"/>
    </row>
    <row r="470" spans="1:30" hidden="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c r="AA470" s="17"/>
      <c r="AB470" s="17"/>
      <c r="AC470" s="17"/>
      <c r="AD470" s="17"/>
    </row>
    <row r="471" spans="1:30" hidden="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c r="AA471" s="17"/>
      <c r="AB471" s="17"/>
      <c r="AC471" s="17"/>
      <c r="AD471" s="17"/>
    </row>
    <row r="472" spans="1:30" hidden="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c r="AA472" s="17"/>
      <c r="AB472" s="17"/>
      <c r="AC472" s="17"/>
      <c r="AD472" s="17"/>
    </row>
    <row r="473" spans="1:30" hidden="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c r="AA473" s="17"/>
      <c r="AB473" s="17"/>
      <c r="AC473" s="17"/>
      <c r="AD473" s="17"/>
    </row>
    <row r="474" spans="1:30" hidden="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c r="AA474" s="17"/>
      <c r="AB474" s="17"/>
      <c r="AC474" s="17"/>
      <c r="AD474" s="17"/>
    </row>
    <row r="475" spans="1:30" hidden="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c r="AA475" s="17"/>
      <c r="AB475" s="17"/>
      <c r="AC475" s="17"/>
      <c r="AD475" s="17"/>
    </row>
    <row r="476" spans="1:30" hidden="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c r="AA476" s="17"/>
      <c r="AB476" s="17"/>
      <c r="AC476" s="17"/>
      <c r="AD476" s="17"/>
    </row>
    <row r="477" spans="1:30" hidden="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c r="AA477" s="17"/>
      <c r="AB477" s="17"/>
      <c r="AC477" s="17"/>
      <c r="AD477" s="17"/>
    </row>
    <row r="478" spans="1:30" hidden="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c r="AA478" s="17"/>
      <c r="AB478" s="17"/>
      <c r="AC478" s="17"/>
      <c r="AD478" s="17"/>
    </row>
    <row r="479" spans="1:30" hidden="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c r="AA479" s="17"/>
      <c r="AB479" s="17"/>
      <c r="AC479" s="17"/>
      <c r="AD479" s="17"/>
    </row>
    <row r="480" spans="1:30" hidden="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c r="AA480" s="17"/>
      <c r="AB480" s="17"/>
      <c r="AC480" s="17"/>
      <c r="AD480" s="17"/>
    </row>
    <row r="481" spans="1:30" hidden="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c r="AA481" s="17"/>
      <c r="AB481" s="17"/>
      <c r="AC481" s="17"/>
      <c r="AD481" s="17"/>
    </row>
    <row r="482" spans="1:30" hidden="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c r="AA482" s="17"/>
      <c r="AB482" s="17"/>
      <c r="AC482" s="17"/>
      <c r="AD482" s="17"/>
    </row>
    <row r="483" spans="1:30" hidden="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c r="AA483" s="17"/>
      <c r="AB483" s="17"/>
      <c r="AC483" s="17"/>
      <c r="AD483" s="17"/>
    </row>
    <row r="484" spans="1:30" hidden="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c r="AA484" s="17"/>
      <c r="AB484" s="17"/>
      <c r="AC484" s="17"/>
      <c r="AD484" s="17"/>
    </row>
    <row r="485" spans="1:30" hidden="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c r="AA485" s="17"/>
      <c r="AB485" s="17"/>
      <c r="AC485" s="17"/>
      <c r="AD485" s="17"/>
    </row>
    <row r="486" spans="1:30" hidden="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c r="AA486" s="17"/>
      <c r="AB486" s="17"/>
      <c r="AC486" s="17"/>
      <c r="AD486" s="17"/>
    </row>
    <row r="487" spans="1:30" hidden="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c r="AA487" s="17"/>
      <c r="AB487" s="17"/>
      <c r="AC487" s="17"/>
      <c r="AD487" s="17"/>
    </row>
    <row r="488" spans="1:30" hidden="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c r="AA488" s="17"/>
      <c r="AB488" s="17"/>
      <c r="AC488" s="17"/>
      <c r="AD488" s="17"/>
    </row>
    <row r="489" spans="1:30" hidden="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c r="AA489" s="17"/>
      <c r="AB489" s="17"/>
      <c r="AC489" s="17"/>
      <c r="AD489" s="17"/>
    </row>
    <row r="490" spans="1:30" hidden="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c r="AA490" s="17"/>
      <c r="AB490" s="17"/>
      <c r="AC490" s="17"/>
      <c r="AD490" s="17"/>
    </row>
    <row r="491" spans="1:30" hidden="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c r="AA491" s="17"/>
      <c r="AB491" s="17"/>
      <c r="AC491" s="17"/>
      <c r="AD491" s="17"/>
    </row>
    <row r="492" spans="1:30" hidden="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c r="AA492" s="17"/>
      <c r="AB492" s="17"/>
      <c r="AC492" s="17"/>
      <c r="AD492" s="17"/>
    </row>
    <row r="493" spans="1:30" hidden="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c r="AA493" s="17"/>
      <c r="AB493" s="17"/>
      <c r="AC493" s="17"/>
      <c r="AD493" s="17"/>
    </row>
    <row r="494" spans="1:30" hidden="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c r="AA494" s="17"/>
      <c r="AB494" s="17"/>
      <c r="AC494" s="17"/>
      <c r="AD494" s="17"/>
    </row>
    <row r="495" spans="1:30" hidden="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c r="AA495" s="17"/>
      <c r="AB495" s="17"/>
      <c r="AC495" s="17"/>
      <c r="AD495" s="17"/>
    </row>
    <row r="496" spans="1:30" hidden="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c r="AA496" s="17"/>
      <c r="AB496" s="17"/>
      <c r="AC496" s="17"/>
      <c r="AD496" s="17"/>
    </row>
    <row r="497" spans="1:30" hidden="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c r="AA497" s="17"/>
      <c r="AB497" s="17"/>
      <c r="AC497" s="17"/>
      <c r="AD497" s="17"/>
    </row>
    <row r="498" spans="1:30" hidden="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c r="AA498" s="17"/>
      <c r="AB498" s="17"/>
      <c r="AC498" s="17"/>
      <c r="AD498" s="17"/>
    </row>
    <row r="499" spans="1:30" hidden="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c r="AA499" s="17"/>
      <c r="AB499" s="17"/>
      <c r="AC499" s="17"/>
      <c r="AD499" s="17"/>
    </row>
    <row r="500" spans="1:30" hidden="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c r="AA500" s="17"/>
      <c r="AB500" s="17"/>
      <c r="AC500" s="17"/>
      <c r="AD500" s="17"/>
    </row>
    <row r="501" spans="1:30" hidden="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c r="AA501" s="17"/>
      <c r="AB501" s="17"/>
      <c r="AC501" s="17"/>
      <c r="AD501" s="17"/>
    </row>
    <row r="502" spans="1:30" hidden="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c r="AA502" s="17"/>
      <c r="AB502" s="17"/>
      <c r="AC502" s="17"/>
      <c r="AD502" s="17"/>
    </row>
    <row r="503" spans="1:30" hidden="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c r="AA503" s="17"/>
      <c r="AB503" s="17"/>
      <c r="AC503" s="17"/>
      <c r="AD503" s="17"/>
    </row>
    <row r="504" spans="1:30" hidden="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c r="AA504" s="17"/>
      <c r="AB504" s="17"/>
      <c r="AC504" s="17"/>
      <c r="AD504" s="17"/>
    </row>
    <row r="505" spans="1:30" hidden="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c r="AA505" s="17"/>
      <c r="AB505" s="17"/>
      <c r="AC505" s="17"/>
      <c r="AD505" s="17"/>
    </row>
    <row r="506" spans="1:30" hidden="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c r="AA506" s="17"/>
      <c r="AB506" s="17"/>
      <c r="AC506" s="17"/>
      <c r="AD506" s="17"/>
    </row>
    <row r="507" spans="1:30" hidden="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c r="AA507" s="17"/>
      <c r="AB507" s="17"/>
      <c r="AC507" s="17"/>
      <c r="AD507" s="17"/>
    </row>
    <row r="508" spans="1:30" hidden="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c r="AA508" s="17"/>
      <c r="AB508" s="17"/>
      <c r="AC508" s="17"/>
      <c r="AD508" s="17"/>
    </row>
    <row r="509" spans="1:30" hidden="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c r="AA509" s="17"/>
      <c r="AB509" s="17"/>
      <c r="AC509" s="17"/>
      <c r="AD509" s="17"/>
    </row>
    <row r="510" spans="1:30" hidden="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c r="AA510" s="17"/>
      <c r="AB510" s="17"/>
      <c r="AC510" s="17"/>
      <c r="AD510" s="17"/>
    </row>
    <row r="511" spans="1:30" hidden="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c r="AA511" s="17"/>
      <c r="AB511" s="17"/>
      <c r="AC511" s="17"/>
      <c r="AD511" s="17"/>
    </row>
    <row r="512" spans="1:30" hidden="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c r="AA512" s="17"/>
      <c r="AB512" s="17"/>
      <c r="AC512" s="17"/>
      <c r="AD512" s="17"/>
    </row>
    <row r="513" spans="1:30" hidden="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c r="AA513" s="17"/>
      <c r="AB513" s="17"/>
      <c r="AC513" s="17"/>
      <c r="AD513" s="17"/>
    </row>
    <row r="514" spans="1:30" hidden="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c r="AA514" s="17"/>
      <c r="AB514" s="17"/>
      <c r="AC514" s="17"/>
      <c r="AD514" s="17"/>
    </row>
  </sheetData>
  <mergeCells count="36">
    <mergeCell ref="J128:N128"/>
    <mergeCell ref="V23:AC23"/>
    <mergeCell ref="R3:W3"/>
    <mergeCell ref="N96:Q96"/>
    <mergeCell ref="N97:Q97"/>
    <mergeCell ref="N88:Q88"/>
    <mergeCell ref="N92:Q92"/>
    <mergeCell ref="N86:Q86"/>
    <mergeCell ref="N89:Q89"/>
    <mergeCell ref="N93:Q93"/>
    <mergeCell ref="R24:S24"/>
    <mergeCell ref="M62:N62"/>
    <mergeCell ref="V65:AC65"/>
    <mergeCell ref="P128:T128"/>
    <mergeCell ref="B31:H31"/>
    <mergeCell ref="C48:I48"/>
    <mergeCell ref="Q52:S52"/>
    <mergeCell ref="B85:E85"/>
    <mergeCell ref="B24:D24"/>
    <mergeCell ref="E24:H24"/>
    <mergeCell ref="I24:P24"/>
    <mergeCell ref="N84:Q84"/>
    <mergeCell ref="N85:Q85"/>
    <mergeCell ref="B100:I100"/>
    <mergeCell ref="B101:I101"/>
    <mergeCell ref="B98:I98"/>
    <mergeCell ref="B87:I87"/>
    <mergeCell ref="B88:I88"/>
    <mergeCell ref="B89:I89"/>
    <mergeCell ref="B91:I91"/>
    <mergeCell ref="B93:I93"/>
    <mergeCell ref="B94:I94"/>
    <mergeCell ref="B95:I95"/>
    <mergeCell ref="B96:I96"/>
    <mergeCell ref="B97:I97"/>
    <mergeCell ref="B99:I99"/>
  </mergeCells>
  <dataValidations disablePrompts="1" count="2">
    <dataValidation allowBlank="1" showInputMessage="1" showErrorMessage="1" promptTitle="SOC de referencia" prompt="Cambia de 88 a 64" sqref="D55" xr:uid="{00000000-0002-0000-0500-000000000000}"/>
    <dataValidation allowBlank="1" showInputMessage="1" showErrorMessage="1" promptTitle="SOC de referencia" prompt="Cambia de 38 a 24" sqref="D54" xr:uid="{00000000-0002-0000-0500-000001000000}"/>
  </dataValidations>
  <hyperlinks>
    <hyperlink ref="I9" r:id="rId1" display="https://goo.gl/x6Nvoz" xr:uid="{00000000-0004-0000-0500-000000000000}"/>
    <hyperlink ref="I8" r:id="rId2" display="https://goo.gl/d3pxwD" xr:uid="{00000000-0004-0000-0500-000001000000}"/>
    <hyperlink ref="I7" r:id="rId3" display="https://goo.gl/tsW7lu" xr:uid="{00000000-0004-0000-0500-000002000000}"/>
    <hyperlink ref="I5" r:id="rId4" display="https://goo.gl/Ev1t2s" xr:uid="{00000000-0004-0000-0500-000003000000}"/>
    <hyperlink ref="I4" r:id="rId5" display="https://goo.gl/UpR20d" xr:uid="{00000000-0004-0000-0500-000004000000}"/>
  </hyperlinks>
  <pageMargins left="0.7" right="0.7" top="0.75" bottom="0.75" header="0.3" footer="0.3"/>
  <pageSetup paperSize="9" orientation="portrait" r:id="rId6"/>
  <drawing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7"/>
  <dimension ref="A1:WVY255"/>
  <sheetViews>
    <sheetView zoomScale="80" zoomScaleNormal="80" workbookViewId="0">
      <pane ySplit="2" topLeftCell="A195" activePane="bottomLeft" state="frozen"/>
      <selection pane="bottomLeft" activeCell="D3" sqref="D3:M1048576"/>
    </sheetView>
  </sheetViews>
  <sheetFormatPr baseColWidth="10" defaultColWidth="0" defaultRowHeight="12.75" zeroHeight="1"/>
  <cols>
    <col min="1" max="1" width="13.7109375" style="391" customWidth="1"/>
    <col min="2" max="2" width="31.140625" style="436" bestFit="1" customWidth="1"/>
    <col min="3" max="3" width="31.140625" style="436" customWidth="1"/>
    <col min="4" max="4" width="20.28515625" style="437" bestFit="1" customWidth="1"/>
    <col min="5" max="5" width="10.28515625" style="437" customWidth="1"/>
    <col min="6" max="6" width="17.7109375" style="438" customWidth="1"/>
    <col min="7" max="7" width="14.42578125" style="438" bestFit="1" customWidth="1"/>
    <col min="8" max="12" width="25.42578125" style="439" customWidth="1"/>
    <col min="13" max="13" width="25.42578125" style="440" customWidth="1"/>
    <col min="14" max="14" width="21.7109375" style="440" customWidth="1"/>
    <col min="15" max="17" width="36.7109375" style="441" customWidth="1"/>
    <col min="18" max="19" width="11.42578125" style="388" customWidth="1"/>
    <col min="20" max="208" width="11.42578125" style="388" hidden="1"/>
    <col min="209" max="209" width="42.85546875" style="388" hidden="1"/>
    <col min="210" max="210" width="13.7109375" style="388" hidden="1"/>
    <col min="211" max="211" width="42.85546875" style="388" hidden="1"/>
    <col min="212" max="212" width="13.7109375" style="388" hidden="1"/>
    <col min="213" max="213" width="13.42578125" style="388" hidden="1"/>
    <col min="214" max="214" width="23.7109375" style="388" hidden="1"/>
    <col min="215" max="215" width="10.28515625" style="388" hidden="1"/>
    <col min="216" max="216" width="12" style="388" hidden="1"/>
    <col min="217" max="217" width="17.7109375" style="388" hidden="1"/>
    <col min="218" max="218" width="22.42578125" style="388" hidden="1"/>
    <col min="219" max="220" width="25.42578125" style="388" hidden="1"/>
    <col min="221" max="221" width="21.7109375" style="388" hidden="1"/>
    <col min="222" max="222" width="28" style="388" hidden="1"/>
    <col min="223" max="223" width="24" style="388" hidden="1"/>
    <col min="224" max="224" width="42.85546875" style="388" hidden="1"/>
    <col min="225" max="225" width="21.85546875" style="388" hidden="1"/>
    <col min="226" max="226" width="30.7109375" style="388" hidden="1"/>
    <col min="227" max="227" width="23.7109375" style="388" hidden="1"/>
    <col min="228" max="228" width="24.28515625" style="388" hidden="1"/>
    <col min="229" max="229" width="27.5703125" style="388" hidden="1"/>
    <col min="230" max="230" width="36.42578125" style="388" hidden="1"/>
    <col min="231" max="231" width="22.140625" style="388" hidden="1"/>
    <col min="232" max="232" width="24.28515625" style="388" hidden="1"/>
    <col min="233" max="233" width="36.28515625" style="388" hidden="1"/>
    <col min="234" max="234" width="24.5703125" style="388" hidden="1"/>
    <col min="235" max="235" width="29" style="388" hidden="1"/>
    <col min="236" max="236" width="28.7109375" style="388" hidden="1"/>
    <col min="237" max="237" width="24.5703125" style="388" hidden="1"/>
    <col min="238" max="238" width="36.28515625" style="388" hidden="1"/>
    <col min="239" max="239" width="22" style="388" hidden="1"/>
    <col min="240" max="240" width="25.85546875" style="388" hidden="1"/>
    <col min="241" max="241" width="29" style="388" hidden="1"/>
    <col min="242" max="242" width="24.28515625" style="388" hidden="1"/>
    <col min="243" max="243" width="22.42578125" style="388" hidden="1"/>
    <col min="244" max="244" width="22" style="388" hidden="1"/>
    <col min="245" max="245" width="26.5703125" style="388" hidden="1"/>
    <col min="246" max="246" width="25.28515625" style="388" hidden="1"/>
    <col min="247" max="247" width="25.85546875" style="388" hidden="1"/>
    <col min="248" max="248" width="18.42578125" style="388" hidden="1"/>
    <col min="249" max="249" width="37.28515625" style="388" hidden="1"/>
    <col min="250" max="250" width="20.28515625" style="388" hidden="1"/>
    <col min="251" max="251" width="22.28515625" style="388" hidden="1"/>
    <col min="252" max="252" width="34.42578125" style="388" hidden="1"/>
    <col min="253" max="253" width="22.7109375" style="388" hidden="1"/>
    <col min="254" max="254" width="23.42578125" style="388" hidden="1"/>
    <col min="255" max="255" width="26.5703125" style="388" hidden="1"/>
    <col min="256" max="256" width="32.5703125" style="388" hidden="1"/>
    <col min="257" max="257" width="18.28515625" style="388" hidden="1"/>
    <col min="258" max="258" width="29.140625" style="388" hidden="1"/>
    <col min="259" max="259" width="25.140625" style="388" hidden="1"/>
    <col min="260" max="260" width="28.28515625" style="388" hidden="1"/>
    <col min="261" max="261" width="31.5703125" style="388" hidden="1"/>
    <col min="262" max="262" width="25.85546875" style="388" hidden="1"/>
    <col min="263" max="263" width="28.85546875" style="388" hidden="1"/>
    <col min="264" max="264" width="28.42578125" style="388" hidden="1"/>
    <col min="265" max="265" width="30" style="388" hidden="1"/>
    <col min="266" max="266" width="27.7109375" style="388" hidden="1"/>
    <col min="267" max="267" width="24.5703125" style="388" hidden="1"/>
    <col min="268" max="268" width="26.42578125" style="388" hidden="1"/>
    <col min="269" max="269" width="31.140625" style="388" hidden="1"/>
    <col min="270" max="270" width="27.7109375" style="388" hidden="1"/>
    <col min="271" max="271" width="31.7109375" style="388" hidden="1"/>
    <col min="272" max="272" width="10.5703125" style="388" hidden="1"/>
    <col min="273" max="273" width="13.85546875" style="388" hidden="1"/>
    <col min="274" max="464" width="11.42578125" style="388" hidden="1"/>
    <col min="465" max="465" width="42.85546875" style="388" hidden="1"/>
    <col min="466" max="466" width="13.7109375" style="388" hidden="1"/>
    <col min="467" max="467" width="42.85546875" style="388" hidden="1"/>
    <col min="468" max="468" width="13.7109375" style="388" hidden="1"/>
    <col min="469" max="469" width="13.42578125" style="388" hidden="1"/>
    <col min="470" max="470" width="23.7109375" style="388" hidden="1"/>
    <col min="471" max="471" width="10.28515625" style="388" hidden="1"/>
    <col min="472" max="472" width="12" style="388" hidden="1"/>
    <col min="473" max="473" width="17.7109375" style="388" hidden="1"/>
    <col min="474" max="474" width="22.42578125" style="388" hidden="1"/>
    <col min="475" max="476" width="25.42578125" style="388" hidden="1"/>
    <col min="477" max="477" width="21.7109375" style="388" hidden="1"/>
    <col min="478" max="478" width="28" style="388" hidden="1"/>
    <col min="479" max="479" width="24" style="388" hidden="1"/>
    <col min="480" max="480" width="42.85546875" style="388" hidden="1"/>
    <col min="481" max="481" width="21.85546875" style="388" hidden="1"/>
    <col min="482" max="482" width="30.7109375" style="388" hidden="1"/>
    <col min="483" max="483" width="23.7109375" style="388" hidden="1"/>
    <col min="484" max="484" width="24.28515625" style="388" hidden="1"/>
    <col min="485" max="485" width="27.5703125" style="388" hidden="1"/>
    <col min="486" max="486" width="36.42578125" style="388" hidden="1"/>
    <col min="487" max="487" width="22.140625" style="388" hidden="1"/>
    <col min="488" max="488" width="24.28515625" style="388" hidden="1"/>
    <col min="489" max="489" width="36.28515625" style="388" hidden="1"/>
    <col min="490" max="490" width="24.5703125" style="388" hidden="1"/>
    <col min="491" max="491" width="29" style="388" hidden="1"/>
    <col min="492" max="492" width="28.7109375" style="388" hidden="1"/>
    <col min="493" max="493" width="24.5703125" style="388" hidden="1"/>
    <col min="494" max="494" width="36.28515625" style="388" hidden="1"/>
    <col min="495" max="495" width="22" style="388" hidden="1"/>
    <col min="496" max="496" width="25.85546875" style="388" hidden="1"/>
    <col min="497" max="497" width="29" style="388" hidden="1"/>
    <col min="498" max="498" width="24.28515625" style="388" hidden="1"/>
    <col min="499" max="499" width="22.42578125" style="388" hidden="1"/>
    <col min="500" max="500" width="22" style="388" hidden="1"/>
    <col min="501" max="501" width="26.5703125" style="388" hidden="1"/>
    <col min="502" max="502" width="25.28515625" style="388" hidden="1"/>
    <col min="503" max="503" width="25.85546875" style="388" hidden="1"/>
    <col min="504" max="504" width="18.42578125" style="388" hidden="1"/>
    <col min="505" max="505" width="37.28515625" style="388" hidden="1"/>
    <col min="506" max="506" width="20.28515625" style="388" hidden="1"/>
    <col min="507" max="507" width="22.28515625" style="388" hidden="1"/>
    <col min="508" max="508" width="34.42578125" style="388" hidden="1"/>
    <col min="509" max="509" width="22.7109375" style="388" hidden="1"/>
    <col min="510" max="510" width="23.42578125" style="388" hidden="1"/>
    <col min="511" max="511" width="26.5703125" style="388" hidden="1"/>
    <col min="512" max="512" width="32.5703125" style="388" hidden="1"/>
    <col min="513" max="513" width="18.28515625" style="388" hidden="1"/>
    <col min="514" max="514" width="29.140625" style="388" hidden="1"/>
    <col min="515" max="515" width="25.140625" style="388" hidden="1"/>
    <col min="516" max="516" width="28.28515625" style="388" hidden="1"/>
    <col min="517" max="517" width="31.5703125" style="388" hidden="1"/>
    <col min="518" max="518" width="25.85546875" style="388" hidden="1"/>
    <col min="519" max="519" width="28.85546875" style="388" hidden="1"/>
    <col min="520" max="520" width="28.42578125" style="388" hidden="1"/>
    <col min="521" max="521" width="30" style="388" hidden="1"/>
    <col min="522" max="522" width="27.7109375" style="388" hidden="1"/>
    <col min="523" max="523" width="24.5703125" style="388" hidden="1"/>
    <col min="524" max="524" width="26.42578125" style="388" hidden="1"/>
    <col min="525" max="525" width="31.140625" style="388" hidden="1"/>
    <col min="526" max="526" width="27.7109375" style="388" hidden="1"/>
    <col min="527" max="527" width="31.7109375" style="388" hidden="1"/>
    <col min="528" max="528" width="10.5703125" style="388" hidden="1"/>
    <col min="529" max="529" width="13.85546875" style="388" hidden="1"/>
    <col min="530" max="720" width="11.42578125" style="388" hidden="1"/>
    <col min="721" max="721" width="42.85546875" style="388" hidden="1"/>
    <col min="722" max="722" width="13.7109375" style="388" hidden="1"/>
    <col min="723" max="723" width="42.85546875" style="388" hidden="1"/>
    <col min="724" max="724" width="13.7109375" style="388" hidden="1"/>
    <col min="725" max="725" width="13.42578125" style="388" hidden="1"/>
    <col min="726" max="726" width="23.7109375" style="388" hidden="1"/>
    <col min="727" max="727" width="10.28515625" style="388" hidden="1"/>
    <col min="728" max="728" width="12" style="388" hidden="1"/>
    <col min="729" max="729" width="17.7109375" style="388" hidden="1"/>
    <col min="730" max="730" width="22.42578125" style="388" hidden="1"/>
    <col min="731" max="732" width="25.42578125" style="388" hidden="1"/>
    <col min="733" max="733" width="21.7109375" style="388" hidden="1"/>
    <col min="734" max="734" width="28" style="388" hidden="1"/>
    <col min="735" max="735" width="24" style="388" hidden="1"/>
    <col min="736" max="736" width="42.85546875" style="388" hidden="1"/>
    <col min="737" max="737" width="21.85546875" style="388" hidden="1"/>
    <col min="738" max="738" width="30.7109375" style="388" hidden="1"/>
    <col min="739" max="739" width="23.7109375" style="388" hidden="1"/>
    <col min="740" max="740" width="24.28515625" style="388" hidden="1"/>
    <col min="741" max="741" width="27.5703125" style="388" hidden="1"/>
    <col min="742" max="742" width="36.42578125" style="388" hidden="1"/>
    <col min="743" max="743" width="22.140625" style="388" hidden="1"/>
    <col min="744" max="744" width="24.28515625" style="388" hidden="1"/>
    <col min="745" max="745" width="36.28515625" style="388" hidden="1"/>
    <col min="746" max="746" width="24.5703125" style="388" hidden="1"/>
    <col min="747" max="747" width="29" style="388" hidden="1"/>
    <col min="748" max="748" width="28.7109375" style="388" hidden="1"/>
    <col min="749" max="749" width="24.5703125" style="388" hidden="1"/>
    <col min="750" max="750" width="36.28515625" style="388" hidden="1"/>
    <col min="751" max="751" width="22" style="388" hidden="1"/>
    <col min="752" max="752" width="25.85546875" style="388" hidden="1"/>
    <col min="753" max="753" width="29" style="388" hidden="1"/>
    <col min="754" max="754" width="24.28515625" style="388" hidden="1"/>
    <col min="755" max="755" width="22.42578125" style="388" hidden="1"/>
    <col min="756" max="756" width="22" style="388" hidden="1"/>
    <col min="757" max="757" width="26.5703125" style="388" hidden="1"/>
    <col min="758" max="758" width="25.28515625" style="388" hidden="1"/>
    <col min="759" max="759" width="25.85546875" style="388" hidden="1"/>
    <col min="760" max="760" width="18.42578125" style="388" hidden="1"/>
    <col min="761" max="761" width="37.28515625" style="388" hidden="1"/>
    <col min="762" max="762" width="20.28515625" style="388" hidden="1"/>
    <col min="763" max="763" width="22.28515625" style="388" hidden="1"/>
    <col min="764" max="764" width="34.42578125" style="388" hidden="1"/>
    <col min="765" max="765" width="22.7109375" style="388" hidden="1"/>
    <col min="766" max="766" width="23.42578125" style="388" hidden="1"/>
    <col min="767" max="767" width="26.5703125" style="388" hidden="1"/>
    <col min="768" max="768" width="32.5703125" style="388" hidden="1"/>
    <col min="769" max="769" width="18.28515625" style="388" hidden="1"/>
    <col min="770" max="770" width="29.140625" style="388" hidden="1"/>
    <col min="771" max="771" width="25.140625" style="388" hidden="1"/>
    <col min="772" max="772" width="28.28515625" style="388" hidden="1"/>
    <col min="773" max="773" width="31.5703125" style="388" hidden="1"/>
    <col min="774" max="774" width="25.85546875" style="388" hidden="1"/>
    <col min="775" max="775" width="28.85546875" style="388" hidden="1"/>
    <col min="776" max="776" width="28.42578125" style="388" hidden="1"/>
    <col min="777" max="777" width="30" style="388" hidden="1"/>
    <col min="778" max="778" width="27.7109375" style="388" hidden="1"/>
    <col min="779" max="779" width="24.5703125" style="388" hidden="1"/>
    <col min="780" max="780" width="26.42578125" style="388" hidden="1"/>
    <col min="781" max="781" width="31.140625" style="388" hidden="1"/>
    <col min="782" max="782" width="27.7109375" style="388" hidden="1"/>
    <col min="783" max="783" width="31.7109375" style="388" hidden="1"/>
    <col min="784" max="784" width="10.5703125" style="388" hidden="1"/>
    <col min="785" max="785" width="13.85546875" style="388" hidden="1"/>
    <col min="786" max="976" width="11.42578125" style="388" hidden="1"/>
    <col min="977" max="977" width="42.85546875" style="388" hidden="1"/>
    <col min="978" max="978" width="13.7109375" style="388" hidden="1"/>
    <col min="979" max="979" width="42.85546875" style="388" hidden="1"/>
    <col min="980" max="980" width="13.7109375" style="388" hidden="1"/>
    <col min="981" max="981" width="13.42578125" style="388" hidden="1"/>
    <col min="982" max="982" width="23.7109375" style="388" hidden="1"/>
    <col min="983" max="983" width="10.28515625" style="388" hidden="1"/>
    <col min="984" max="984" width="12" style="388" hidden="1"/>
    <col min="985" max="985" width="17.7109375" style="388" hidden="1"/>
    <col min="986" max="986" width="22.42578125" style="388" hidden="1"/>
    <col min="987" max="988" width="25.42578125" style="388" hidden="1"/>
    <col min="989" max="989" width="21.7109375" style="388" hidden="1"/>
    <col min="990" max="990" width="28" style="388" hidden="1"/>
    <col min="991" max="991" width="24" style="388" hidden="1"/>
    <col min="992" max="992" width="42.85546875" style="388" hidden="1"/>
    <col min="993" max="993" width="21.85546875" style="388" hidden="1"/>
    <col min="994" max="994" width="30.7109375" style="388" hidden="1"/>
    <col min="995" max="995" width="23.7109375" style="388" hidden="1"/>
    <col min="996" max="996" width="24.28515625" style="388" hidden="1"/>
    <col min="997" max="997" width="27.5703125" style="388" hidden="1"/>
    <col min="998" max="998" width="36.42578125" style="388" hidden="1"/>
    <col min="999" max="999" width="22.140625" style="388" hidden="1"/>
    <col min="1000" max="1000" width="24.28515625" style="388" hidden="1"/>
    <col min="1001" max="1001" width="36.28515625" style="388" hidden="1"/>
    <col min="1002" max="1002" width="24.5703125" style="388" hidden="1"/>
    <col min="1003" max="1003" width="29" style="388" hidden="1"/>
    <col min="1004" max="1004" width="28.7109375" style="388" hidden="1"/>
    <col min="1005" max="1005" width="24.5703125" style="388" hidden="1"/>
    <col min="1006" max="1006" width="36.28515625" style="388" hidden="1"/>
    <col min="1007" max="1007" width="22" style="388" hidden="1"/>
    <col min="1008" max="1008" width="25.85546875" style="388" hidden="1"/>
    <col min="1009" max="1009" width="29" style="388" hidden="1"/>
    <col min="1010" max="1010" width="24.28515625" style="388" hidden="1"/>
    <col min="1011" max="1011" width="22.42578125" style="388" hidden="1"/>
    <col min="1012" max="1012" width="22" style="388" hidden="1"/>
    <col min="1013" max="1013" width="26.5703125" style="388" hidden="1"/>
    <col min="1014" max="1014" width="25.28515625" style="388" hidden="1"/>
    <col min="1015" max="1015" width="25.85546875" style="388" hidden="1"/>
    <col min="1016" max="1016" width="18.42578125" style="388" hidden="1"/>
    <col min="1017" max="1017" width="37.28515625" style="388" hidden="1"/>
    <col min="1018" max="1018" width="20.28515625" style="388" hidden="1"/>
    <col min="1019" max="1019" width="22.28515625" style="388" hidden="1"/>
    <col min="1020" max="1020" width="34.42578125" style="388" hidden="1"/>
    <col min="1021" max="1021" width="22.7109375" style="388" hidden="1"/>
    <col min="1022" max="1022" width="23.42578125" style="388" hidden="1"/>
    <col min="1023" max="1023" width="26.5703125" style="388" hidden="1"/>
    <col min="1024" max="1024" width="32.5703125" style="388" hidden="1"/>
    <col min="1025" max="1025" width="18.28515625" style="388" hidden="1"/>
    <col min="1026" max="1026" width="29.140625" style="388" hidden="1"/>
    <col min="1027" max="1027" width="25.140625" style="388" hidden="1"/>
    <col min="1028" max="1028" width="28.28515625" style="388" hidden="1"/>
    <col min="1029" max="1029" width="31.5703125" style="388" hidden="1"/>
    <col min="1030" max="1030" width="25.85546875" style="388" hidden="1"/>
    <col min="1031" max="1031" width="28.85546875" style="388" hidden="1"/>
    <col min="1032" max="1032" width="28.42578125" style="388" hidden="1"/>
    <col min="1033" max="1033" width="30" style="388" hidden="1"/>
    <col min="1034" max="1034" width="27.7109375" style="388" hidden="1"/>
    <col min="1035" max="1035" width="24.5703125" style="388" hidden="1"/>
    <col min="1036" max="1036" width="26.42578125" style="388" hidden="1"/>
    <col min="1037" max="1037" width="31.140625" style="388" hidden="1"/>
    <col min="1038" max="1038" width="27.7109375" style="388" hidden="1"/>
    <col min="1039" max="1039" width="31.7109375" style="388" hidden="1"/>
    <col min="1040" max="1040" width="10.5703125" style="388" hidden="1"/>
    <col min="1041" max="1041" width="13.85546875" style="388" hidden="1"/>
    <col min="1042" max="1232" width="11.42578125" style="388" hidden="1"/>
    <col min="1233" max="1233" width="42.85546875" style="388" hidden="1"/>
    <col min="1234" max="1234" width="13.7109375" style="388" hidden="1"/>
    <col min="1235" max="1235" width="42.85546875" style="388" hidden="1"/>
    <col min="1236" max="1236" width="13.7109375" style="388" hidden="1"/>
    <col min="1237" max="1237" width="13.42578125" style="388" hidden="1"/>
    <col min="1238" max="1238" width="23.7109375" style="388" hidden="1"/>
    <col min="1239" max="1239" width="10.28515625" style="388" hidden="1"/>
    <col min="1240" max="1240" width="12" style="388" hidden="1"/>
    <col min="1241" max="1241" width="17.7109375" style="388" hidden="1"/>
    <col min="1242" max="1242" width="22.42578125" style="388" hidden="1"/>
    <col min="1243" max="1244" width="25.42578125" style="388" hidden="1"/>
    <col min="1245" max="1245" width="21.7109375" style="388" hidden="1"/>
    <col min="1246" max="1246" width="28" style="388" hidden="1"/>
    <col min="1247" max="1247" width="24" style="388" hidden="1"/>
    <col min="1248" max="1248" width="42.85546875" style="388" hidden="1"/>
    <col min="1249" max="1249" width="21.85546875" style="388" hidden="1"/>
    <col min="1250" max="1250" width="30.7109375" style="388" hidden="1"/>
    <col min="1251" max="1251" width="23.7109375" style="388" hidden="1"/>
    <col min="1252" max="1252" width="24.28515625" style="388" hidden="1"/>
    <col min="1253" max="1253" width="27.5703125" style="388" hidden="1"/>
    <col min="1254" max="1254" width="36.42578125" style="388" hidden="1"/>
    <col min="1255" max="1255" width="22.140625" style="388" hidden="1"/>
    <col min="1256" max="1256" width="24.28515625" style="388" hidden="1"/>
    <col min="1257" max="1257" width="36.28515625" style="388" hidden="1"/>
    <col min="1258" max="1258" width="24.5703125" style="388" hidden="1"/>
    <col min="1259" max="1259" width="29" style="388" hidden="1"/>
    <col min="1260" max="1260" width="28.7109375" style="388" hidden="1"/>
    <col min="1261" max="1261" width="24.5703125" style="388" hidden="1"/>
    <col min="1262" max="1262" width="36.28515625" style="388" hidden="1"/>
    <col min="1263" max="1263" width="22" style="388" hidden="1"/>
    <col min="1264" max="1264" width="25.85546875" style="388" hidden="1"/>
    <col min="1265" max="1265" width="29" style="388" hidden="1"/>
    <col min="1266" max="1266" width="24.28515625" style="388" hidden="1"/>
    <col min="1267" max="1267" width="22.42578125" style="388" hidden="1"/>
    <col min="1268" max="1268" width="22" style="388" hidden="1"/>
    <col min="1269" max="1269" width="26.5703125" style="388" hidden="1"/>
    <col min="1270" max="1270" width="25.28515625" style="388" hidden="1"/>
    <col min="1271" max="1271" width="25.85546875" style="388" hidden="1"/>
    <col min="1272" max="1272" width="18.42578125" style="388" hidden="1"/>
    <col min="1273" max="1273" width="37.28515625" style="388" hidden="1"/>
    <col min="1274" max="1274" width="20.28515625" style="388" hidden="1"/>
    <col min="1275" max="1275" width="22.28515625" style="388" hidden="1"/>
    <col min="1276" max="1276" width="34.42578125" style="388" hidden="1"/>
    <col min="1277" max="1277" width="22.7109375" style="388" hidden="1"/>
    <col min="1278" max="1278" width="23.42578125" style="388" hidden="1"/>
    <col min="1279" max="1279" width="26.5703125" style="388" hidden="1"/>
    <col min="1280" max="1280" width="32.5703125" style="388" hidden="1"/>
    <col min="1281" max="1281" width="18.28515625" style="388" hidden="1"/>
    <col min="1282" max="1282" width="29.140625" style="388" hidden="1"/>
    <col min="1283" max="1283" width="25.140625" style="388" hidden="1"/>
    <col min="1284" max="1284" width="28.28515625" style="388" hidden="1"/>
    <col min="1285" max="1285" width="31.5703125" style="388" hidden="1"/>
    <col min="1286" max="1286" width="25.85546875" style="388" hidden="1"/>
    <col min="1287" max="1287" width="28.85546875" style="388" hidden="1"/>
    <col min="1288" max="1288" width="28.42578125" style="388" hidden="1"/>
    <col min="1289" max="1289" width="30" style="388" hidden="1"/>
    <col min="1290" max="1290" width="27.7109375" style="388" hidden="1"/>
    <col min="1291" max="1291" width="24.5703125" style="388" hidden="1"/>
    <col min="1292" max="1292" width="26.42578125" style="388" hidden="1"/>
    <col min="1293" max="1293" width="31.140625" style="388" hidden="1"/>
    <col min="1294" max="1294" width="27.7109375" style="388" hidden="1"/>
    <col min="1295" max="1295" width="31.7109375" style="388" hidden="1"/>
    <col min="1296" max="1296" width="10.5703125" style="388" hidden="1"/>
    <col min="1297" max="1297" width="13.85546875" style="388" hidden="1"/>
    <col min="1298" max="1488" width="11.42578125" style="388" hidden="1"/>
    <col min="1489" max="1489" width="42.85546875" style="388" hidden="1"/>
    <col min="1490" max="1490" width="13.7109375" style="388" hidden="1"/>
    <col min="1491" max="1491" width="42.85546875" style="388" hidden="1"/>
    <col min="1492" max="1492" width="13.7109375" style="388" hidden="1"/>
    <col min="1493" max="1493" width="13.42578125" style="388" hidden="1"/>
    <col min="1494" max="1494" width="23.7109375" style="388" hidden="1"/>
    <col min="1495" max="1495" width="10.28515625" style="388" hidden="1"/>
    <col min="1496" max="1496" width="12" style="388" hidden="1"/>
    <col min="1497" max="1497" width="17.7109375" style="388" hidden="1"/>
    <col min="1498" max="1498" width="22.42578125" style="388" hidden="1"/>
    <col min="1499" max="1500" width="25.42578125" style="388" hidden="1"/>
    <col min="1501" max="1501" width="21.7109375" style="388" hidden="1"/>
    <col min="1502" max="1502" width="28" style="388" hidden="1"/>
    <col min="1503" max="1503" width="24" style="388" hidden="1"/>
    <col min="1504" max="1504" width="42.85546875" style="388" hidden="1"/>
    <col min="1505" max="1505" width="21.85546875" style="388" hidden="1"/>
    <col min="1506" max="1506" width="30.7109375" style="388" hidden="1"/>
    <col min="1507" max="1507" width="23.7109375" style="388" hidden="1"/>
    <col min="1508" max="1508" width="24.28515625" style="388" hidden="1"/>
    <col min="1509" max="1509" width="27.5703125" style="388" hidden="1"/>
    <col min="1510" max="1510" width="36.42578125" style="388" hidden="1"/>
    <col min="1511" max="1511" width="22.140625" style="388" hidden="1"/>
    <col min="1512" max="1512" width="24.28515625" style="388" hidden="1"/>
    <col min="1513" max="1513" width="36.28515625" style="388" hidden="1"/>
    <col min="1514" max="1514" width="24.5703125" style="388" hidden="1"/>
    <col min="1515" max="1515" width="29" style="388" hidden="1"/>
    <col min="1516" max="1516" width="28.7109375" style="388" hidden="1"/>
    <col min="1517" max="1517" width="24.5703125" style="388" hidden="1"/>
    <col min="1518" max="1518" width="36.28515625" style="388" hidden="1"/>
    <col min="1519" max="1519" width="22" style="388" hidden="1"/>
    <col min="1520" max="1520" width="25.85546875" style="388" hidden="1"/>
    <col min="1521" max="1521" width="29" style="388" hidden="1"/>
    <col min="1522" max="1522" width="24.28515625" style="388" hidden="1"/>
    <col min="1523" max="1523" width="22.42578125" style="388" hidden="1"/>
    <col min="1524" max="1524" width="22" style="388" hidden="1"/>
    <col min="1525" max="1525" width="26.5703125" style="388" hidden="1"/>
    <col min="1526" max="1526" width="25.28515625" style="388" hidden="1"/>
    <col min="1527" max="1527" width="25.85546875" style="388" hidden="1"/>
    <col min="1528" max="1528" width="18.42578125" style="388" hidden="1"/>
    <col min="1529" max="1529" width="37.28515625" style="388" hidden="1"/>
    <col min="1530" max="1530" width="20.28515625" style="388" hidden="1"/>
    <col min="1531" max="1531" width="22.28515625" style="388" hidden="1"/>
    <col min="1532" max="1532" width="34.42578125" style="388" hidden="1"/>
    <col min="1533" max="1533" width="22.7109375" style="388" hidden="1"/>
    <col min="1534" max="1534" width="23.42578125" style="388" hidden="1"/>
    <col min="1535" max="1535" width="26.5703125" style="388" hidden="1"/>
    <col min="1536" max="1536" width="32.5703125" style="388" hidden="1"/>
    <col min="1537" max="1537" width="18.28515625" style="388" hidden="1"/>
    <col min="1538" max="1538" width="29.140625" style="388" hidden="1"/>
    <col min="1539" max="1539" width="25.140625" style="388" hidden="1"/>
    <col min="1540" max="1540" width="28.28515625" style="388" hidden="1"/>
    <col min="1541" max="1541" width="31.5703125" style="388" hidden="1"/>
    <col min="1542" max="1542" width="25.85546875" style="388" hidden="1"/>
    <col min="1543" max="1543" width="28.85546875" style="388" hidden="1"/>
    <col min="1544" max="1544" width="28.42578125" style="388" hidden="1"/>
    <col min="1545" max="1545" width="30" style="388" hidden="1"/>
    <col min="1546" max="1546" width="27.7109375" style="388" hidden="1"/>
    <col min="1547" max="1547" width="24.5703125" style="388" hidden="1"/>
    <col min="1548" max="1548" width="26.42578125" style="388" hidden="1"/>
    <col min="1549" max="1549" width="31.140625" style="388" hidden="1"/>
    <col min="1550" max="1550" width="27.7109375" style="388" hidden="1"/>
    <col min="1551" max="1551" width="31.7109375" style="388" hidden="1"/>
    <col min="1552" max="1552" width="10.5703125" style="388" hidden="1"/>
    <col min="1553" max="1553" width="13.85546875" style="388" hidden="1"/>
    <col min="1554" max="1744" width="11.42578125" style="388" hidden="1"/>
    <col min="1745" max="1745" width="42.85546875" style="388" hidden="1"/>
    <col min="1746" max="1746" width="13.7109375" style="388" hidden="1"/>
    <col min="1747" max="1747" width="42.85546875" style="388" hidden="1"/>
    <col min="1748" max="1748" width="13.7109375" style="388" hidden="1"/>
    <col min="1749" max="1749" width="13.42578125" style="388" hidden="1"/>
    <col min="1750" max="1750" width="23.7109375" style="388" hidden="1"/>
    <col min="1751" max="1751" width="10.28515625" style="388" hidden="1"/>
    <col min="1752" max="1752" width="12" style="388" hidden="1"/>
    <col min="1753" max="1753" width="17.7109375" style="388" hidden="1"/>
    <col min="1754" max="1754" width="22.42578125" style="388" hidden="1"/>
    <col min="1755" max="1756" width="25.42578125" style="388" hidden="1"/>
    <col min="1757" max="1757" width="21.7109375" style="388" hidden="1"/>
    <col min="1758" max="1758" width="28" style="388" hidden="1"/>
    <col min="1759" max="1759" width="24" style="388" hidden="1"/>
    <col min="1760" max="1760" width="42.85546875" style="388" hidden="1"/>
    <col min="1761" max="1761" width="21.85546875" style="388" hidden="1"/>
    <col min="1762" max="1762" width="30.7109375" style="388" hidden="1"/>
    <col min="1763" max="1763" width="23.7109375" style="388" hidden="1"/>
    <col min="1764" max="1764" width="24.28515625" style="388" hidden="1"/>
    <col min="1765" max="1765" width="27.5703125" style="388" hidden="1"/>
    <col min="1766" max="1766" width="36.42578125" style="388" hidden="1"/>
    <col min="1767" max="1767" width="22.140625" style="388" hidden="1"/>
    <col min="1768" max="1768" width="24.28515625" style="388" hidden="1"/>
    <col min="1769" max="1769" width="36.28515625" style="388" hidden="1"/>
    <col min="1770" max="1770" width="24.5703125" style="388" hidden="1"/>
    <col min="1771" max="1771" width="29" style="388" hidden="1"/>
    <col min="1772" max="1772" width="28.7109375" style="388" hidden="1"/>
    <col min="1773" max="1773" width="24.5703125" style="388" hidden="1"/>
    <col min="1774" max="1774" width="36.28515625" style="388" hidden="1"/>
    <col min="1775" max="1775" width="22" style="388" hidden="1"/>
    <col min="1776" max="1776" width="25.85546875" style="388" hidden="1"/>
    <col min="1777" max="1777" width="29" style="388" hidden="1"/>
    <col min="1778" max="1778" width="24.28515625" style="388" hidden="1"/>
    <col min="1779" max="1779" width="22.42578125" style="388" hidden="1"/>
    <col min="1780" max="1780" width="22" style="388" hidden="1"/>
    <col min="1781" max="1781" width="26.5703125" style="388" hidden="1"/>
    <col min="1782" max="1782" width="25.28515625" style="388" hidden="1"/>
    <col min="1783" max="1783" width="25.85546875" style="388" hidden="1"/>
    <col min="1784" max="1784" width="18.42578125" style="388" hidden="1"/>
    <col min="1785" max="1785" width="37.28515625" style="388" hidden="1"/>
    <col min="1786" max="1786" width="20.28515625" style="388" hidden="1"/>
    <col min="1787" max="1787" width="22.28515625" style="388" hidden="1"/>
    <col min="1788" max="1788" width="34.42578125" style="388" hidden="1"/>
    <col min="1789" max="1789" width="22.7109375" style="388" hidden="1"/>
    <col min="1790" max="1790" width="23.42578125" style="388" hidden="1"/>
    <col min="1791" max="1791" width="26.5703125" style="388" hidden="1"/>
    <col min="1792" max="1792" width="32.5703125" style="388" hidden="1"/>
    <col min="1793" max="1793" width="18.28515625" style="388" hidden="1"/>
    <col min="1794" max="1794" width="29.140625" style="388" hidden="1"/>
    <col min="1795" max="1795" width="25.140625" style="388" hidden="1"/>
    <col min="1796" max="1796" width="28.28515625" style="388" hidden="1"/>
    <col min="1797" max="1797" width="31.5703125" style="388" hidden="1"/>
    <col min="1798" max="1798" width="25.85546875" style="388" hidden="1"/>
    <col min="1799" max="1799" width="28.85546875" style="388" hidden="1"/>
    <col min="1800" max="1800" width="28.42578125" style="388" hidden="1"/>
    <col min="1801" max="1801" width="30" style="388" hidden="1"/>
    <col min="1802" max="1802" width="27.7109375" style="388" hidden="1"/>
    <col min="1803" max="1803" width="24.5703125" style="388" hidden="1"/>
    <col min="1804" max="1804" width="26.42578125" style="388" hidden="1"/>
    <col min="1805" max="1805" width="31.140625" style="388" hidden="1"/>
    <col min="1806" max="1806" width="27.7109375" style="388" hidden="1"/>
    <col min="1807" max="1807" width="31.7109375" style="388" hidden="1"/>
    <col min="1808" max="1808" width="10.5703125" style="388" hidden="1"/>
    <col min="1809" max="1809" width="13.85546875" style="388" hidden="1"/>
    <col min="1810" max="2000" width="11.42578125" style="388" hidden="1"/>
    <col min="2001" max="2001" width="42.85546875" style="388" hidden="1"/>
    <col min="2002" max="2002" width="13.7109375" style="388" hidden="1"/>
    <col min="2003" max="2003" width="42.85546875" style="388" hidden="1"/>
    <col min="2004" max="2004" width="13.7109375" style="388" hidden="1"/>
    <col min="2005" max="2005" width="13.42578125" style="388" hidden="1"/>
    <col min="2006" max="2006" width="23.7109375" style="388" hidden="1"/>
    <col min="2007" max="2007" width="10.28515625" style="388" hidden="1"/>
    <col min="2008" max="2008" width="12" style="388" hidden="1"/>
    <col min="2009" max="2009" width="17.7109375" style="388" hidden="1"/>
    <col min="2010" max="2010" width="22.42578125" style="388" hidden="1"/>
    <col min="2011" max="2012" width="25.42578125" style="388" hidden="1"/>
    <col min="2013" max="2013" width="21.7109375" style="388" hidden="1"/>
    <col min="2014" max="2014" width="28" style="388" hidden="1"/>
    <col min="2015" max="2015" width="24" style="388" hidden="1"/>
    <col min="2016" max="2016" width="42.85546875" style="388" hidden="1"/>
    <col min="2017" max="2017" width="21.85546875" style="388" hidden="1"/>
    <col min="2018" max="2018" width="30.7109375" style="388" hidden="1"/>
    <col min="2019" max="2019" width="23.7109375" style="388" hidden="1"/>
    <col min="2020" max="2020" width="24.28515625" style="388" hidden="1"/>
    <col min="2021" max="2021" width="27.5703125" style="388" hidden="1"/>
    <col min="2022" max="2022" width="36.42578125" style="388" hidden="1"/>
    <col min="2023" max="2023" width="22.140625" style="388" hidden="1"/>
    <col min="2024" max="2024" width="24.28515625" style="388" hidden="1"/>
    <col min="2025" max="2025" width="36.28515625" style="388" hidden="1"/>
    <col min="2026" max="2026" width="24.5703125" style="388" hidden="1"/>
    <col min="2027" max="2027" width="29" style="388" hidden="1"/>
    <col min="2028" max="2028" width="28.7109375" style="388" hidden="1"/>
    <col min="2029" max="2029" width="24.5703125" style="388" hidden="1"/>
    <col min="2030" max="2030" width="36.28515625" style="388" hidden="1"/>
    <col min="2031" max="2031" width="22" style="388" hidden="1"/>
    <col min="2032" max="2032" width="25.85546875" style="388" hidden="1"/>
    <col min="2033" max="2033" width="29" style="388" hidden="1"/>
    <col min="2034" max="2034" width="24.28515625" style="388" hidden="1"/>
    <col min="2035" max="2035" width="22.42578125" style="388" hidden="1"/>
    <col min="2036" max="2036" width="22" style="388" hidden="1"/>
    <col min="2037" max="2037" width="26.5703125" style="388" hidden="1"/>
    <col min="2038" max="2038" width="25.28515625" style="388" hidden="1"/>
    <col min="2039" max="2039" width="25.85546875" style="388" hidden="1"/>
    <col min="2040" max="2040" width="18.42578125" style="388" hidden="1"/>
    <col min="2041" max="2041" width="37.28515625" style="388" hidden="1"/>
    <col min="2042" max="2042" width="20.28515625" style="388" hidden="1"/>
    <col min="2043" max="2043" width="22.28515625" style="388" hidden="1"/>
    <col min="2044" max="2044" width="34.42578125" style="388" hidden="1"/>
    <col min="2045" max="2045" width="22.7109375" style="388" hidden="1"/>
    <col min="2046" max="2046" width="23.42578125" style="388" hidden="1"/>
    <col min="2047" max="2047" width="26.5703125" style="388" hidden="1"/>
    <col min="2048" max="2048" width="32.5703125" style="388" hidden="1"/>
    <col min="2049" max="2049" width="18.28515625" style="388" hidden="1"/>
    <col min="2050" max="2050" width="29.140625" style="388" hidden="1"/>
    <col min="2051" max="2051" width="25.140625" style="388" hidden="1"/>
    <col min="2052" max="2052" width="28.28515625" style="388" hidden="1"/>
    <col min="2053" max="2053" width="31.5703125" style="388" hidden="1"/>
    <col min="2054" max="2054" width="25.85546875" style="388" hidden="1"/>
    <col min="2055" max="2055" width="28.85546875" style="388" hidden="1"/>
    <col min="2056" max="2056" width="28.42578125" style="388" hidden="1"/>
    <col min="2057" max="2057" width="30" style="388" hidden="1"/>
    <col min="2058" max="2058" width="27.7109375" style="388" hidden="1"/>
    <col min="2059" max="2059" width="24.5703125" style="388" hidden="1"/>
    <col min="2060" max="2060" width="26.42578125" style="388" hidden="1"/>
    <col min="2061" max="2061" width="31.140625" style="388" hidden="1"/>
    <col min="2062" max="2062" width="27.7109375" style="388" hidden="1"/>
    <col min="2063" max="2063" width="31.7109375" style="388" hidden="1"/>
    <col min="2064" max="2064" width="10.5703125" style="388" hidden="1"/>
    <col min="2065" max="2065" width="13.85546875" style="388" hidden="1"/>
    <col min="2066" max="2256" width="11.42578125" style="388" hidden="1"/>
    <col min="2257" max="2257" width="42.85546875" style="388" hidden="1"/>
    <col min="2258" max="2258" width="13.7109375" style="388" hidden="1"/>
    <col min="2259" max="2259" width="42.85546875" style="388" hidden="1"/>
    <col min="2260" max="2260" width="13.7109375" style="388" hidden="1"/>
    <col min="2261" max="2261" width="13.42578125" style="388" hidden="1"/>
    <col min="2262" max="2262" width="23.7109375" style="388" hidden="1"/>
    <col min="2263" max="2263" width="10.28515625" style="388" hidden="1"/>
    <col min="2264" max="2264" width="12" style="388" hidden="1"/>
    <col min="2265" max="2265" width="17.7109375" style="388" hidden="1"/>
    <col min="2266" max="2266" width="22.42578125" style="388" hidden="1"/>
    <col min="2267" max="2268" width="25.42578125" style="388" hidden="1"/>
    <col min="2269" max="2269" width="21.7109375" style="388" hidden="1"/>
    <col min="2270" max="2270" width="28" style="388" hidden="1"/>
    <col min="2271" max="2271" width="24" style="388" hidden="1"/>
    <col min="2272" max="2272" width="42.85546875" style="388" hidden="1"/>
    <col min="2273" max="2273" width="21.85546875" style="388" hidden="1"/>
    <col min="2274" max="2274" width="30.7109375" style="388" hidden="1"/>
    <col min="2275" max="2275" width="23.7109375" style="388" hidden="1"/>
    <col min="2276" max="2276" width="24.28515625" style="388" hidden="1"/>
    <col min="2277" max="2277" width="27.5703125" style="388" hidden="1"/>
    <col min="2278" max="2278" width="36.42578125" style="388" hidden="1"/>
    <col min="2279" max="2279" width="22.140625" style="388" hidden="1"/>
    <col min="2280" max="2280" width="24.28515625" style="388" hidden="1"/>
    <col min="2281" max="2281" width="36.28515625" style="388" hidden="1"/>
    <col min="2282" max="2282" width="24.5703125" style="388" hidden="1"/>
    <col min="2283" max="2283" width="29" style="388" hidden="1"/>
    <col min="2284" max="2284" width="28.7109375" style="388" hidden="1"/>
    <col min="2285" max="2285" width="24.5703125" style="388" hidden="1"/>
    <col min="2286" max="2286" width="36.28515625" style="388" hidden="1"/>
    <col min="2287" max="2287" width="22" style="388" hidden="1"/>
    <col min="2288" max="2288" width="25.85546875" style="388" hidden="1"/>
    <col min="2289" max="2289" width="29" style="388" hidden="1"/>
    <col min="2290" max="2290" width="24.28515625" style="388" hidden="1"/>
    <col min="2291" max="2291" width="22.42578125" style="388" hidden="1"/>
    <col min="2292" max="2292" width="22" style="388" hidden="1"/>
    <col min="2293" max="2293" width="26.5703125" style="388" hidden="1"/>
    <col min="2294" max="2294" width="25.28515625" style="388" hidden="1"/>
    <col min="2295" max="2295" width="25.85546875" style="388" hidden="1"/>
    <col min="2296" max="2296" width="18.42578125" style="388" hidden="1"/>
    <col min="2297" max="2297" width="37.28515625" style="388" hidden="1"/>
    <col min="2298" max="2298" width="20.28515625" style="388" hidden="1"/>
    <col min="2299" max="2299" width="22.28515625" style="388" hidden="1"/>
    <col min="2300" max="2300" width="34.42578125" style="388" hidden="1"/>
    <col min="2301" max="2301" width="22.7109375" style="388" hidden="1"/>
    <col min="2302" max="2302" width="23.42578125" style="388" hidden="1"/>
    <col min="2303" max="2303" width="26.5703125" style="388" hidden="1"/>
    <col min="2304" max="2304" width="32.5703125" style="388" hidden="1"/>
    <col min="2305" max="2305" width="18.28515625" style="388" hidden="1"/>
    <col min="2306" max="2306" width="29.140625" style="388" hidden="1"/>
    <col min="2307" max="2307" width="25.140625" style="388" hidden="1"/>
    <col min="2308" max="2308" width="28.28515625" style="388" hidden="1"/>
    <col min="2309" max="2309" width="31.5703125" style="388" hidden="1"/>
    <col min="2310" max="2310" width="25.85546875" style="388" hidden="1"/>
    <col min="2311" max="2311" width="28.85546875" style="388" hidden="1"/>
    <col min="2312" max="2312" width="28.42578125" style="388" hidden="1"/>
    <col min="2313" max="2313" width="30" style="388" hidden="1"/>
    <col min="2314" max="2314" width="27.7109375" style="388" hidden="1"/>
    <col min="2315" max="2315" width="24.5703125" style="388" hidden="1"/>
    <col min="2316" max="2316" width="26.42578125" style="388" hidden="1"/>
    <col min="2317" max="2317" width="31.140625" style="388" hidden="1"/>
    <col min="2318" max="2318" width="27.7109375" style="388" hidden="1"/>
    <col min="2319" max="2319" width="31.7109375" style="388" hidden="1"/>
    <col min="2320" max="2320" width="10.5703125" style="388" hidden="1"/>
    <col min="2321" max="2321" width="13.85546875" style="388" hidden="1"/>
    <col min="2322" max="2512" width="11.42578125" style="388" hidden="1"/>
    <col min="2513" max="2513" width="42.85546875" style="388" hidden="1"/>
    <col min="2514" max="2514" width="13.7109375" style="388" hidden="1"/>
    <col min="2515" max="2515" width="42.85546875" style="388" hidden="1"/>
    <col min="2516" max="2516" width="13.7109375" style="388" hidden="1"/>
    <col min="2517" max="2517" width="13.42578125" style="388" hidden="1"/>
    <col min="2518" max="2518" width="23.7109375" style="388" hidden="1"/>
    <col min="2519" max="2519" width="10.28515625" style="388" hidden="1"/>
    <col min="2520" max="2520" width="12" style="388" hidden="1"/>
    <col min="2521" max="2521" width="17.7109375" style="388" hidden="1"/>
    <col min="2522" max="2522" width="22.42578125" style="388" hidden="1"/>
    <col min="2523" max="2524" width="25.42578125" style="388" hidden="1"/>
    <col min="2525" max="2525" width="21.7109375" style="388" hidden="1"/>
    <col min="2526" max="2526" width="28" style="388" hidden="1"/>
    <col min="2527" max="2527" width="24" style="388" hidden="1"/>
    <col min="2528" max="2528" width="42.85546875" style="388" hidden="1"/>
    <col min="2529" max="2529" width="21.85546875" style="388" hidden="1"/>
    <col min="2530" max="2530" width="30.7109375" style="388" hidden="1"/>
    <col min="2531" max="2531" width="23.7109375" style="388" hidden="1"/>
    <col min="2532" max="2532" width="24.28515625" style="388" hidden="1"/>
    <col min="2533" max="2533" width="27.5703125" style="388" hidden="1"/>
    <col min="2534" max="2534" width="36.42578125" style="388" hidden="1"/>
    <col min="2535" max="2535" width="22.140625" style="388" hidden="1"/>
    <col min="2536" max="2536" width="24.28515625" style="388" hidden="1"/>
    <col min="2537" max="2537" width="36.28515625" style="388" hidden="1"/>
    <col min="2538" max="2538" width="24.5703125" style="388" hidden="1"/>
    <col min="2539" max="2539" width="29" style="388" hidden="1"/>
    <col min="2540" max="2540" width="28.7109375" style="388" hidden="1"/>
    <col min="2541" max="2541" width="24.5703125" style="388" hidden="1"/>
    <col min="2542" max="2542" width="36.28515625" style="388" hidden="1"/>
    <col min="2543" max="2543" width="22" style="388" hidden="1"/>
    <col min="2544" max="2544" width="25.85546875" style="388" hidden="1"/>
    <col min="2545" max="2545" width="29" style="388" hidden="1"/>
    <col min="2546" max="2546" width="24.28515625" style="388" hidden="1"/>
    <col min="2547" max="2547" width="22.42578125" style="388" hidden="1"/>
    <col min="2548" max="2548" width="22" style="388" hidden="1"/>
    <col min="2549" max="2549" width="26.5703125" style="388" hidden="1"/>
    <col min="2550" max="2550" width="25.28515625" style="388" hidden="1"/>
    <col min="2551" max="2551" width="25.85546875" style="388" hidden="1"/>
    <col min="2552" max="2552" width="18.42578125" style="388" hidden="1"/>
    <col min="2553" max="2553" width="37.28515625" style="388" hidden="1"/>
    <col min="2554" max="2554" width="20.28515625" style="388" hidden="1"/>
    <col min="2555" max="2555" width="22.28515625" style="388" hidden="1"/>
    <col min="2556" max="2556" width="34.42578125" style="388" hidden="1"/>
    <col min="2557" max="2557" width="22.7109375" style="388" hidden="1"/>
    <col min="2558" max="2558" width="23.42578125" style="388" hidden="1"/>
    <col min="2559" max="2559" width="26.5703125" style="388" hidden="1"/>
    <col min="2560" max="2560" width="32.5703125" style="388" hidden="1"/>
    <col min="2561" max="2561" width="18.28515625" style="388" hidden="1"/>
    <col min="2562" max="2562" width="29.140625" style="388" hidden="1"/>
    <col min="2563" max="2563" width="25.140625" style="388" hidden="1"/>
    <col min="2564" max="2564" width="28.28515625" style="388" hidden="1"/>
    <col min="2565" max="2565" width="31.5703125" style="388" hidden="1"/>
    <col min="2566" max="2566" width="25.85546875" style="388" hidden="1"/>
    <col min="2567" max="2567" width="28.85546875" style="388" hidden="1"/>
    <col min="2568" max="2568" width="28.42578125" style="388" hidden="1"/>
    <col min="2569" max="2569" width="30" style="388" hidden="1"/>
    <col min="2570" max="2570" width="27.7109375" style="388" hidden="1"/>
    <col min="2571" max="2571" width="24.5703125" style="388" hidden="1"/>
    <col min="2572" max="2572" width="26.42578125" style="388" hidden="1"/>
    <col min="2573" max="2573" width="31.140625" style="388" hidden="1"/>
    <col min="2574" max="2574" width="27.7109375" style="388" hidden="1"/>
    <col min="2575" max="2575" width="31.7109375" style="388" hidden="1"/>
    <col min="2576" max="2576" width="10.5703125" style="388" hidden="1"/>
    <col min="2577" max="2577" width="13.85546875" style="388" hidden="1"/>
    <col min="2578" max="2768" width="11.42578125" style="388" hidden="1"/>
    <col min="2769" max="2769" width="42.85546875" style="388" hidden="1"/>
    <col min="2770" max="2770" width="13.7109375" style="388" hidden="1"/>
    <col min="2771" max="2771" width="42.85546875" style="388" hidden="1"/>
    <col min="2772" max="2772" width="13.7109375" style="388" hidden="1"/>
    <col min="2773" max="2773" width="13.42578125" style="388" hidden="1"/>
    <col min="2774" max="2774" width="23.7109375" style="388" hidden="1"/>
    <col min="2775" max="2775" width="10.28515625" style="388" hidden="1"/>
    <col min="2776" max="2776" width="12" style="388" hidden="1"/>
    <col min="2777" max="2777" width="17.7109375" style="388" hidden="1"/>
    <col min="2778" max="2778" width="22.42578125" style="388" hidden="1"/>
    <col min="2779" max="2780" width="25.42578125" style="388" hidden="1"/>
    <col min="2781" max="2781" width="21.7109375" style="388" hidden="1"/>
    <col min="2782" max="2782" width="28" style="388" hidden="1"/>
    <col min="2783" max="2783" width="24" style="388" hidden="1"/>
    <col min="2784" max="2784" width="42.85546875" style="388" hidden="1"/>
    <col min="2785" max="2785" width="21.85546875" style="388" hidden="1"/>
    <col min="2786" max="2786" width="30.7109375" style="388" hidden="1"/>
    <col min="2787" max="2787" width="23.7109375" style="388" hidden="1"/>
    <col min="2788" max="2788" width="24.28515625" style="388" hidden="1"/>
    <col min="2789" max="2789" width="27.5703125" style="388" hidden="1"/>
    <col min="2790" max="2790" width="36.42578125" style="388" hidden="1"/>
    <col min="2791" max="2791" width="22.140625" style="388" hidden="1"/>
    <col min="2792" max="2792" width="24.28515625" style="388" hidden="1"/>
    <col min="2793" max="2793" width="36.28515625" style="388" hidden="1"/>
    <col min="2794" max="2794" width="24.5703125" style="388" hidden="1"/>
    <col min="2795" max="2795" width="29" style="388" hidden="1"/>
    <col min="2796" max="2796" width="28.7109375" style="388" hidden="1"/>
    <col min="2797" max="2797" width="24.5703125" style="388" hidden="1"/>
    <col min="2798" max="2798" width="36.28515625" style="388" hidden="1"/>
    <col min="2799" max="2799" width="22" style="388" hidden="1"/>
    <col min="2800" max="2800" width="25.85546875" style="388" hidden="1"/>
    <col min="2801" max="2801" width="29" style="388" hidden="1"/>
    <col min="2802" max="2802" width="24.28515625" style="388" hidden="1"/>
    <col min="2803" max="2803" width="22.42578125" style="388" hidden="1"/>
    <col min="2804" max="2804" width="22" style="388" hidden="1"/>
    <col min="2805" max="2805" width="26.5703125" style="388" hidden="1"/>
    <col min="2806" max="2806" width="25.28515625" style="388" hidden="1"/>
    <col min="2807" max="2807" width="25.85546875" style="388" hidden="1"/>
    <col min="2808" max="2808" width="18.42578125" style="388" hidden="1"/>
    <col min="2809" max="2809" width="37.28515625" style="388" hidden="1"/>
    <col min="2810" max="2810" width="20.28515625" style="388" hidden="1"/>
    <col min="2811" max="2811" width="22.28515625" style="388" hidden="1"/>
    <col min="2812" max="2812" width="34.42578125" style="388" hidden="1"/>
    <col min="2813" max="2813" width="22.7109375" style="388" hidden="1"/>
    <col min="2814" max="2814" width="23.42578125" style="388" hidden="1"/>
    <col min="2815" max="2815" width="26.5703125" style="388" hidden="1"/>
    <col min="2816" max="2816" width="32.5703125" style="388" hidden="1"/>
    <col min="2817" max="2817" width="18.28515625" style="388" hidden="1"/>
    <col min="2818" max="2818" width="29.140625" style="388" hidden="1"/>
    <col min="2819" max="2819" width="25.140625" style="388" hidden="1"/>
    <col min="2820" max="2820" width="28.28515625" style="388" hidden="1"/>
    <col min="2821" max="2821" width="31.5703125" style="388" hidden="1"/>
    <col min="2822" max="2822" width="25.85546875" style="388" hidden="1"/>
    <col min="2823" max="2823" width="28.85546875" style="388" hidden="1"/>
    <col min="2824" max="2824" width="28.42578125" style="388" hidden="1"/>
    <col min="2825" max="2825" width="30" style="388" hidden="1"/>
    <col min="2826" max="2826" width="27.7109375" style="388" hidden="1"/>
    <col min="2827" max="2827" width="24.5703125" style="388" hidden="1"/>
    <col min="2828" max="2828" width="26.42578125" style="388" hidden="1"/>
    <col min="2829" max="2829" width="31.140625" style="388" hidden="1"/>
    <col min="2830" max="2830" width="27.7109375" style="388" hidden="1"/>
    <col min="2831" max="2831" width="31.7109375" style="388" hidden="1"/>
    <col min="2832" max="2832" width="10.5703125" style="388" hidden="1"/>
    <col min="2833" max="2833" width="13.85546875" style="388" hidden="1"/>
    <col min="2834" max="3024" width="11.42578125" style="388" hidden="1"/>
    <col min="3025" max="3025" width="42.85546875" style="388" hidden="1"/>
    <col min="3026" max="3026" width="13.7109375" style="388" hidden="1"/>
    <col min="3027" max="3027" width="42.85546875" style="388" hidden="1"/>
    <col min="3028" max="3028" width="13.7109375" style="388" hidden="1"/>
    <col min="3029" max="3029" width="13.42578125" style="388" hidden="1"/>
    <col min="3030" max="3030" width="23.7109375" style="388" hidden="1"/>
    <col min="3031" max="3031" width="10.28515625" style="388" hidden="1"/>
    <col min="3032" max="3032" width="12" style="388" hidden="1"/>
    <col min="3033" max="3033" width="17.7109375" style="388" hidden="1"/>
    <col min="3034" max="3034" width="22.42578125" style="388" hidden="1"/>
    <col min="3035" max="3036" width="25.42578125" style="388" hidden="1"/>
    <col min="3037" max="3037" width="21.7109375" style="388" hidden="1"/>
    <col min="3038" max="3038" width="28" style="388" hidden="1"/>
    <col min="3039" max="3039" width="24" style="388" hidden="1"/>
    <col min="3040" max="3040" width="42.85546875" style="388" hidden="1"/>
    <col min="3041" max="3041" width="21.85546875" style="388" hidden="1"/>
    <col min="3042" max="3042" width="30.7109375" style="388" hidden="1"/>
    <col min="3043" max="3043" width="23.7109375" style="388" hidden="1"/>
    <col min="3044" max="3044" width="24.28515625" style="388" hidden="1"/>
    <col min="3045" max="3045" width="27.5703125" style="388" hidden="1"/>
    <col min="3046" max="3046" width="36.42578125" style="388" hidden="1"/>
    <col min="3047" max="3047" width="22.140625" style="388" hidden="1"/>
    <col min="3048" max="3048" width="24.28515625" style="388" hidden="1"/>
    <col min="3049" max="3049" width="36.28515625" style="388" hidden="1"/>
    <col min="3050" max="3050" width="24.5703125" style="388" hidden="1"/>
    <col min="3051" max="3051" width="29" style="388" hidden="1"/>
    <col min="3052" max="3052" width="28.7109375" style="388" hidden="1"/>
    <col min="3053" max="3053" width="24.5703125" style="388" hidden="1"/>
    <col min="3054" max="3054" width="36.28515625" style="388" hidden="1"/>
    <col min="3055" max="3055" width="22" style="388" hidden="1"/>
    <col min="3056" max="3056" width="25.85546875" style="388" hidden="1"/>
    <col min="3057" max="3057" width="29" style="388" hidden="1"/>
    <col min="3058" max="3058" width="24.28515625" style="388" hidden="1"/>
    <col min="3059" max="3059" width="22.42578125" style="388" hidden="1"/>
    <col min="3060" max="3060" width="22" style="388" hidden="1"/>
    <col min="3061" max="3061" width="26.5703125" style="388" hidden="1"/>
    <col min="3062" max="3062" width="25.28515625" style="388" hidden="1"/>
    <col min="3063" max="3063" width="25.85546875" style="388" hidden="1"/>
    <col min="3064" max="3064" width="18.42578125" style="388" hidden="1"/>
    <col min="3065" max="3065" width="37.28515625" style="388" hidden="1"/>
    <col min="3066" max="3066" width="20.28515625" style="388" hidden="1"/>
    <col min="3067" max="3067" width="22.28515625" style="388" hidden="1"/>
    <col min="3068" max="3068" width="34.42578125" style="388" hidden="1"/>
    <col min="3069" max="3069" width="22.7109375" style="388" hidden="1"/>
    <col min="3070" max="3070" width="23.42578125" style="388" hidden="1"/>
    <col min="3071" max="3071" width="26.5703125" style="388" hidden="1"/>
    <col min="3072" max="3072" width="32.5703125" style="388" hidden="1"/>
    <col min="3073" max="3073" width="18.28515625" style="388" hidden="1"/>
    <col min="3074" max="3074" width="29.140625" style="388" hidden="1"/>
    <col min="3075" max="3075" width="25.140625" style="388" hidden="1"/>
    <col min="3076" max="3076" width="28.28515625" style="388" hidden="1"/>
    <col min="3077" max="3077" width="31.5703125" style="388" hidden="1"/>
    <col min="3078" max="3078" width="25.85546875" style="388" hidden="1"/>
    <col min="3079" max="3079" width="28.85546875" style="388" hidden="1"/>
    <col min="3080" max="3080" width="28.42578125" style="388" hidden="1"/>
    <col min="3081" max="3081" width="30" style="388" hidden="1"/>
    <col min="3082" max="3082" width="27.7109375" style="388" hidden="1"/>
    <col min="3083" max="3083" width="24.5703125" style="388" hidden="1"/>
    <col min="3084" max="3084" width="26.42578125" style="388" hidden="1"/>
    <col min="3085" max="3085" width="31.140625" style="388" hidden="1"/>
    <col min="3086" max="3086" width="27.7109375" style="388" hidden="1"/>
    <col min="3087" max="3087" width="31.7109375" style="388" hidden="1"/>
    <col min="3088" max="3088" width="10.5703125" style="388" hidden="1"/>
    <col min="3089" max="3089" width="13.85546875" style="388" hidden="1"/>
    <col min="3090" max="3280" width="11.42578125" style="388" hidden="1"/>
    <col min="3281" max="3281" width="42.85546875" style="388" hidden="1"/>
    <col min="3282" max="3282" width="13.7109375" style="388" hidden="1"/>
    <col min="3283" max="3283" width="42.85546875" style="388" hidden="1"/>
    <col min="3284" max="3284" width="13.7109375" style="388" hidden="1"/>
    <col min="3285" max="3285" width="13.42578125" style="388" hidden="1"/>
    <col min="3286" max="3286" width="23.7109375" style="388" hidden="1"/>
    <col min="3287" max="3287" width="10.28515625" style="388" hidden="1"/>
    <col min="3288" max="3288" width="12" style="388" hidden="1"/>
    <col min="3289" max="3289" width="17.7109375" style="388" hidden="1"/>
    <col min="3290" max="3290" width="22.42578125" style="388" hidden="1"/>
    <col min="3291" max="3292" width="25.42578125" style="388" hidden="1"/>
    <col min="3293" max="3293" width="21.7109375" style="388" hidden="1"/>
    <col min="3294" max="3294" width="28" style="388" hidden="1"/>
    <col min="3295" max="3295" width="24" style="388" hidden="1"/>
    <col min="3296" max="3296" width="42.85546875" style="388" hidden="1"/>
    <col min="3297" max="3297" width="21.85546875" style="388" hidden="1"/>
    <col min="3298" max="3298" width="30.7109375" style="388" hidden="1"/>
    <col min="3299" max="3299" width="23.7109375" style="388" hidden="1"/>
    <col min="3300" max="3300" width="24.28515625" style="388" hidden="1"/>
    <col min="3301" max="3301" width="27.5703125" style="388" hidden="1"/>
    <col min="3302" max="3302" width="36.42578125" style="388" hidden="1"/>
    <col min="3303" max="3303" width="22.140625" style="388" hidden="1"/>
    <col min="3304" max="3304" width="24.28515625" style="388" hidden="1"/>
    <col min="3305" max="3305" width="36.28515625" style="388" hidden="1"/>
    <col min="3306" max="3306" width="24.5703125" style="388" hidden="1"/>
    <col min="3307" max="3307" width="29" style="388" hidden="1"/>
    <col min="3308" max="3308" width="28.7109375" style="388" hidden="1"/>
    <col min="3309" max="3309" width="24.5703125" style="388" hidden="1"/>
    <col min="3310" max="3310" width="36.28515625" style="388" hidden="1"/>
    <col min="3311" max="3311" width="22" style="388" hidden="1"/>
    <col min="3312" max="3312" width="25.85546875" style="388" hidden="1"/>
    <col min="3313" max="3313" width="29" style="388" hidden="1"/>
    <col min="3314" max="3314" width="24.28515625" style="388" hidden="1"/>
    <col min="3315" max="3315" width="22.42578125" style="388" hidden="1"/>
    <col min="3316" max="3316" width="22" style="388" hidden="1"/>
    <col min="3317" max="3317" width="26.5703125" style="388" hidden="1"/>
    <col min="3318" max="3318" width="25.28515625" style="388" hidden="1"/>
    <col min="3319" max="3319" width="25.85546875" style="388" hidden="1"/>
    <col min="3320" max="3320" width="18.42578125" style="388" hidden="1"/>
    <col min="3321" max="3321" width="37.28515625" style="388" hidden="1"/>
    <col min="3322" max="3322" width="20.28515625" style="388" hidden="1"/>
    <col min="3323" max="3323" width="22.28515625" style="388" hidden="1"/>
    <col min="3324" max="3324" width="34.42578125" style="388" hidden="1"/>
    <col min="3325" max="3325" width="22.7109375" style="388" hidden="1"/>
    <col min="3326" max="3326" width="23.42578125" style="388" hidden="1"/>
    <col min="3327" max="3327" width="26.5703125" style="388" hidden="1"/>
    <col min="3328" max="3328" width="32.5703125" style="388" hidden="1"/>
    <col min="3329" max="3329" width="18.28515625" style="388" hidden="1"/>
    <col min="3330" max="3330" width="29.140625" style="388" hidden="1"/>
    <col min="3331" max="3331" width="25.140625" style="388" hidden="1"/>
    <col min="3332" max="3332" width="28.28515625" style="388" hidden="1"/>
    <col min="3333" max="3333" width="31.5703125" style="388" hidden="1"/>
    <col min="3334" max="3334" width="25.85546875" style="388" hidden="1"/>
    <col min="3335" max="3335" width="28.85546875" style="388" hidden="1"/>
    <col min="3336" max="3336" width="28.42578125" style="388" hidden="1"/>
    <col min="3337" max="3337" width="30" style="388" hidden="1"/>
    <col min="3338" max="3338" width="27.7109375" style="388" hidden="1"/>
    <col min="3339" max="3339" width="24.5703125" style="388" hidden="1"/>
    <col min="3340" max="3340" width="26.42578125" style="388" hidden="1"/>
    <col min="3341" max="3341" width="31.140625" style="388" hidden="1"/>
    <col min="3342" max="3342" width="27.7109375" style="388" hidden="1"/>
    <col min="3343" max="3343" width="31.7109375" style="388" hidden="1"/>
    <col min="3344" max="3344" width="10.5703125" style="388" hidden="1"/>
    <col min="3345" max="3345" width="13.85546875" style="388" hidden="1"/>
    <col min="3346" max="3536" width="11.42578125" style="388" hidden="1"/>
    <col min="3537" max="3537" width="42.85546875" style="388" hidden="1"/>
    <col min="3538" max="3538" width="13.7109375" style="388" hidden="1"/>
    <col min="3539" max="3539" width="42.85546875" style="388" hidden="1"/>
    <col min="3540" max="3540" width="13.7109375" style="388" hidden="1"/>
    <col min="3541" max="3541" width="13.42578125" style="388" hidden="1"/>
    <col min="3542" max="3542" width="23.7109375" style="388" hidden="1"/>
    <col min="3543" max="3543" width="10.28515625" style="388" hidden="1"/>
    <col min="3544" max="3544" width="12" style="388" hidden="1"/>
    <col min="3545" max="3545" width="17.7109375" style="388" hidden="1"/>
    <col min="3546" max="3546" width="22.42578125" style="388" hidden="1"/>
    <col min="3547" max="3548" width="25.42578125" style="388" hidden="1"/>
    <col min="3549" max="3549" width="21.7109375" style="388" hidden="1"/>
    <col min="3550" max="3550" width="28" style="388" hidden="1"/>
    <col min="3551" max="3551" width="24" style="388" hidden="1"/>
    <col min="3552" max="3552" width="42.85546875" style="388" hidden="1"/>
    <col min="3553" max="3553" width="21.85546875" style="388" hidden="1"/>
    <col min="3554" max="3554" width="30.7109375" style="388" hidden="1"/>
    <col min="3555" max="3555" width="23.7109375" style="388" hidden="1"/>
    <col min="3556" max="3556" width="24.28515625" style="388" hidden="1"/>
    <col min="3557" max="3557" width="27.5703125" style="388" hidden="1"/>
    <col min="3558" max="3558" width="36.42578125" style="388" hidden="1"/>
    <col min="3559" max="3559" width="22.140625" style="388" hidden="1"/>
    <col min="3560" max="3560" width="24.28515625" style="388" hidden="1"/>
    <col min="3561" max="3561" width="36.28515625" style="388" hidden="1"/>
    <col min="3562" max="3562" width="24.5703125" style="388" hidden="1"/>
    <col min="3563" max="3563" width="29" style="388" hidden="1"/>
    <col min="3564" max="3564" width="28.7109375" style="388" hidden="1"/>
    <col min="3565" max="3565" width="24.5703125" style="388" hidden="1"/>
    <col min="3566" max="3566" width="36.28515625" style="388" hidden="1"/>
    <col min="3567" max="3567" width="22" style="388" hidden="1"/>
    <col min="3568" max="3568" width="25.85546875" style="388" hidden="1"/>
    <col min="3569" max="3569" width="29" style="388" hidden="1"/>
    <col min="3570" max="3570" width="24.28515625" style="388" hidden="1"/>
    <col min="3571" max="3571" width="22.42578125" style="388" hidden="1"/>
    <col min="3572" max="3572" width="22" style="388" hidden="1"/>
    <col min="3573" max="3573" width="26.5703125" style="388" hidden="1"/>
    <col min="3574" max="3574" width="25.28515625" style="388" hidden="1"/>
    <col min="3575" max="3575" width="25.85546875" style="388" hidden="1"/>
    <col min="3576" max="3576" width="18.42578125" style="388" hidden="1"/>
    <col min="3577" max="3577" width="37.28515625" style="388" hidden="1"/>
    <col min="3578" max="3578" width="20.28515625" style="388" hidden="1"/>
    <col min="3579" max="3579" width="22.28515625" style="388" hidden="1"/>
    <col min="3580" max="3580" width="34.42578125" style="388" hidden="1"/>
    <col min="3581" max="3581" width="22.7109375" style="388" hidden="1"/>
    <col min="3582" max="3582" width="23.42578125" style="388" hidden="1"/>
    <col min="3583" max="3583" width="26.5703125" style="388" hidden="1"/>
    <col min="3584" max="3584" width="32.5703125" style="388" hidden="1"/>
    <col min="3585" max="3585" width="18.28515625" style="388" hidden="1"/>
    <col min="3586" max="3586" width="29.140625" style="388" hidden="1"/>
    <col min="3587" max="3587" width="25.140625" style="388" hidden="1"/>
    <col min="3588" max="3588" width="28.28515625" style="388" hidden="1"/>
    <col min="3589" max="3589" width="31.5703125" style="388" hidden="1"/>
    <col min="3590" max="3590" width="25.85546875" style="388" hidden="1"/>
    <col min="3591" max="3591" width="28.85546875" style="388" hidden="1"/>
    <col min="3592" max="3592" width="28.42578125" style="388" hidden="1"/>
    <col min="3593" max="3593" width="30" style="388" hidden="1"/>
    <col min="3594" max="3594" width="27.7109375" style="388" hidden="1"/>
    <col min="3595" max="3595" width="24.5703125" style="388" hidden="1"/>
    <col min="3596" max="3596" width="26.42578125" style="388" hidden="1"/>
    <col min="3597" max="3597" width="31.140625" style="388" hidden="1"/>
    <col min="3598" max="3598" width="27.7109375" style="388" hidden="1"/>
    <col min="3599" max="3599" width="31.7109375" style="388" hidden="1"/>
    <col min="3600" max="3600" width="10.5703125" style="388" hidden="1"/>
    <col min="3601" max="3601" width="13.85546875" style="388" hidden="1"/>
    <col min="3602" max="3792" width="11.42578125" style="388" hidden="1"/>
    <col min="3793" max="3793" width="42.85546875" style="388" hidden="1"/>
    <col min="3794" max="3794" width="13.7109375" style="388" hidden="1"/>
    <col min="3795" max="3795" width="42.85546875" style="388" hidden="1"/>
    <col min="3796" max="3796" width="13.7109375" style="388" hidden="1"/>
    <col min="3797" max="3797" width="13.42578125" style="388" hidden="1"/>
    <col min="3798" max="3798" width="23.7109375" style="388" hidden="1"/>
    <col min="3799" max="3799" width="10.28515625" style="388" hidden="1"/>
    <col min="3800" max="3800" width="12" style="388" hidden="1"/>
    <col min="3801" max="3801" width="17.7109375" style="388" hidden="1"/>
    <col min="3802" max="3802" width="22.42578125" style="388" hidden="1"/>
    <col min="3803" max="3804" width="25.42578125" style="388" hidden="1"/>
    <col min="3805" max="3805" width="21.7109375" style="388" hidden="1"/>
    <col min="3806" max="3806" width="28" style="388" hidden="1"/>
    <col min="3807" max="3807" width="24" style="388" hidden="1"/>
    <col min="3808" max="3808" width="42.85546875" style="388" hidden="1"/>
    <col min="3809" max="3809" width="21.85546875" style="388" hidden="1"/>
    <col min="3810" max="3810" width="30.7109375" style="388" hidden="1"/>
    <col min="3811" max="3811" width="23.7109375" style="388" hidden="1"/>
    <col min="3812" max="3812" width="24.28515625" style="388" hidden="1"/>
    <col min="3813" max="3813" width="27.5703125" style="388" hidden="1"/>
    <col min="3814" max="3814" width="36.42578125" style="388" hidden="1"/>
    <col min="3815" max="3815" width="22.140625" style="388" hidden="1"/>
    <col min="3816" max="3816" width="24.28515625" style="388" hidden="1"/>
    <col min="3817" max="3817" width="36.28515625" style="388" hidden="1"/>
    <col min="3818" max="3818" width="24.5703125" style="388" hidden="1"/>
    <col min="3819" max="3819" width="29" style="388" hidden="1"/>
    <col min="3820" max="3820" width="28.7109375" style="388" hidden="1"/>
    <col min="3821" max="3821" width="24.5703125" style="388" hidden="1"/>
    <col min="3822" max="3822" width="36.28515625" style="388" hidden="1"/>
    <col min="3823" max="3823" width="22" style="388" hidden="1"/>
    <col min="3824" max="3824" width="25.85546875" style="388" hidden="1"/>
    <col min="3825" max="3825" width="29" style="388" hidden="1"/>
    <col min="3826" max="3826" width="24.28515625" style="388" hidden="1"/>
    <col min="3827" max="3827" width="22.42578125" style="388" hidden="1"/>
    <col min="3828" max="3828" width="22" style="388" hidden="1"/>
    <col min="3829" max="3829" width="26.5703125" style="388" hidden="1"/>
    <col min="3830" max="3830" width="25.28515625" style="388" hidden="1"/>
    <col min="3831" max="3831" width="25.85546875" style="388" hidden="1"/>
    <col min="3832" max="3832" width="18.42578125" style="388" hidden="1"/>
    <col min="3833" max="3833" width="37.28515625" style="388" hidden="1"/>
    <col min="3834" max="3834" width="20.28515625" style="388" hidden="1"/>
    <col min="3835" max="3835" width="22.28515625" style="388" hidden="1"/>
    <col min="3836" max="3836" width="34.42578125" style="388" hidden="1"/>
    <col min="3837" max="3837" width="22.7109375" style="388" hidden="1"/>
    <col min="3838" max="3838" width="23.42578125" style="388" hidden="1"/>
    <col min="3839" max="3839" width="26.5703125" style="388" hidden="1"/>
    <col min="3840" max="3840" width="32.5703125" style="388" hidden="1"/>
    <col min="3841" max="3841" width="18.28515625" style="388" hidden="1"/>
    <col min="3842" max="3842" width="29.140625" style="388" hidden="1"/>
    <col min="3843" max="3843" width="25.140625" style="388" hidden="1"/>
    <col min="3844" max="3844" width="28.28515625" style="388" hidden="1"/>
    <col min="3845" max="3845" width="31.5703125" style="388" hidden="1"/>
    <col min="3846" max="3846" width="25.85546875" style="388" hidden="1"/>
    <col min="3847" max="3847" width="28.85546875" style="388" hidden="1"/>
    <col min="3848" max="3848" width="28.42578125" style="388" hidden="1"/>
    <col min="3849" max="3849" width="30" style="388" hidden="1"/>
    <col min="3850" max="3850" width="27.7109375" style="388" hidden="1"/>
    <col min="3851" max="3851" width="24.5703125" style="388" hidden="1"/>
    <col min="3852" max="3852" width="26.42578125" style="388" hidden="1"/>
    <col min="3853" max="3853" width="31.140625" style="388" hidden="1"/>
    <col min="3854" max="3854" width="27.7109375" style="388" hidden="1"/>
    <col min="3855" max="3855" width="31.7109375" style="388" hidden="1"/>
    <col min="3856" max="3856" width="10.5703125" style="388" hidden="1"/>
    <col min="3857" max="3857" width="13.85546875" style="388" hidden="1"/>
    <col min="3858" max="4048" width="11.42578125" style="388" hidden="1"/>
    <col min="4049" max="4049" width="42.85546875" style="388" hidden="1"/>
    <col min="4050" max="4050" width="13.7109375" style="388" hidden="1"/>
    <col min="4051" max="4051" width="42.85546875" style="388" hidden="1"/>
    <col min="4052" max="4052" width="13.7109375" style="388" hidden="1"/>
    <col min="4053" max="4053" width="13.42578125" style="388" hidden="1"/>
    <col min="4054" max="4054" width="23.7109375" style="388" hidden="1"/>
    <col min="4055" max="4055" width="10.28515625" style="388" hidden="1"/>
    <col min="4056" max="4056" width="12" style="388" hidden="1"/>
    <col min="4057" max="4057" width="17.7109375" style="388" hidden="1"/>
    <col min="4058" max="4058" width="22.42578125" style="388" hidden="1"/>
    <col min="4059" max="4060" width="25.42578125" style="388" hidden="1"/>
    <col min="4061" max="4061" width="21.7109375" style="388" hidden="1"/>
    <col min="4062" max="4062" width="28" style="388" hidden="1"/>
    <col min="4063" max="4063" width="24" style="388" hidden="1"/>
    <col min="4064" max="4064" width="42.85546875" style="388" hidden="1"/>
    <col min="4065" max="4065" width="21.85546875" style="388" hidden="1"/>
    <col min="4066" max="4066" width="30.7109375" style="388" hidden="1"/>
    <col min="4067" max="4067" width="23.7109375" style="388" hidden="1"/>
    <col min="4068" max="4068" width="24.28515625" style="388" hidden="1"/>
    <col min="4069" max="4069" width="27.5703125" style="388" hidden="1"/>
    <col min="4070" max="4070" width="36.42578125" style="388" hidden="1"/>
    <col min="4071" max="4071" width="22.140625" style="388" hidden="1"/>
    <col min="4072" max="4072" width="24.28515625" style="388" hidden="1"/>
    <col min="4073" max="4073" width="36.28515625" style="388" hidden="1"/>
    <col min="4074" max="4074" width="24.5703125" style="388" hidden="1"/>
    <col min="4075" max="4075" width="29" style="388" hidden="1"/>
    <col min="4076" max="4076" width="28.7109375" style="388" hidden="1"/>
    <col min="4077" max="4077" width="24.5703125" style="388" hidden="1"/>
    <col min="4078" max="4078" width="36.28515625" style="388" hidden="1"/>
    <col min="4079" max="4079" width="22" style="388" hidden="1"/>
    <col min="4080" max="4080" width="25.85546875" style="388" hidden="1"/>
    <col min="4081" max="4081" width="29" style="388" hidden="1"/>
    <col min="4082" max="4082" width="24.28515625" style="388" hidden="1"/>
    <col min="4083" max="4083" width="22.42578125" style="388" hidden="1"/>
    <col min="4084" max="4084" width="22" style="388" hidden="1"/>
    <col min="4085" max="4085" width="26.5703125" style="388" hidden="1"/>
    <col min="4086" max="4086" width="25.28515625" style="388" hidden="1"/>
    <col min="4087" max="4087" width="25.85546875" style="388" hidden="1"/>
    <col min="4088" max="4088" width="18.42578125" style="388" hidden="1"/>
    <col min="4089" max="4089" width="37.28515625" style="388" hidden="1"/>
    <col min="4090" max="4090" width="20.28515625" style="388" hidden="1"/>
    <col min="4091" max="4091" width="22.28515625" style="388" hidden="1"/>
    <col min="4092" max="4092" width="34.42578125" style="388" hidden="1"/>
    <col min="4093" max="4093" width="22.7109375" style="388" hidden="1"/>
    <col min="4094" max="4094" width="23.42578125" style="388" hidden="1"/>
    <col min="4095" max="4095" width="26.5703125" style="388" hidden="1"/>
    <col min="4096" max="4096" width="32.5703125" style="388" hidden="1"/>
    <col min="4097" max="4097" width="18.28515625" style="388" hidden="1"/>
    <col min="4098" max="4098" width="29.140625" style="388" hidden="1"/>
    <col min="4099" max="4099" width="25.140625" style="388" hidden="1"/>
    <col min="4100" max="4100" width="28.28515625" style="388" hidden="1"/>
    <col min="4101" max="4101" width="31.5703125" style="388" hidden="1"/>
    <col min="4102" max="4102" width="25.85546875" style="388" hidden="1"/>
    <col min="4103" max="4103" width="28.85546875" style="388" hidden="1"/>
    <col min="4104" max="4104" width="28.42578125" style="388" hidden="1"/>
    <col min="4105" max="4105" width="30" style="388" hidden="1"/>
    <col min="4106" max="4106" width="27.7109375" style="388" hidden="1"/>
    <col min="4107" max="4107" width="24.5703125" style="388" hidden="1"/>
    <col min="4108" max="4108" width="26.42578125" style="388" hidden="1"/>
    <col min="4109" max="4109" width="31.140625" style="388" hidden="1"/>
    <col min="4110" max="4110" width="27.7109375" style="388" hidden="1"/>
    <col min="4111" max="4111" width="31.7109375" style="388" hidden="1"/>
    <col min="4112" max="4112" width="10.5703125" style="388" hidden="1"/>
    <col min="4113" max="4113" width="13.85546875" style="388" hidden="1"/>
    <col min="4114" max="4304" width="11.42578125" style="388" hidden="1"/>
    <col min="4305" max="4305" width="42.85546875" style="388" hidden="1"/>
    <col min="4306" max="4306" width="13.7109375" style="388" hidden="1"/>
    <col min="4307" max="4307" width="42.85546875" style="388" hidden="1"/>
    <col min="4308" max="4308" width="13.7109375" style="388" hidden="1"/>
    <col min="4309" max="4309" width="13.42578125" style="388" hidden="1"/>
    <col min="4310" max="4310" width="23.7109375" style="388" hidden="1"/>
    <col min="4311" max="4311" width="10.28515625" style="388" hidden="1"/>
    <col min="4312" max="4312" width="12" style="388" hidden="1"/>
    <col min="4313" max="4313" width="17.7109375" style="388" hidden="1"/>
    <col min="4314" max="4314" width="22.42578125" style="388" hidden="1"/>
    <col min="4315" max="4316" width="25.42578125" style="388" hidden="1"/>
    <col min="4317" max="4317" width="21.7109375" style="388" hidden="1"/>
    <col min="4318" max="4318" width="28" style="388" hidden="1"/>
    <col min="4319" max="4319" width="24" style="388" hidden="1"/>
    <col min="4320" max="4320" width="42.85546875" style="388" hidden="1"/>
    <col min="4321" max="4321" width="21.85546875" style="388" hidden="1"/>
    <col min="4322" max="4322" width="30.7109375" style="388" hidden="1"/>
    <col min="4323" max="4323" width="23.7109375" style="388" hidden="1"/>
    <col min="4324" max="4324" width="24.28515625" style="388" hidden="1"/>
    <col min="4325" max="4325" width="27.5703125" style="388" hidden="1"/>
    <col min="4326" max="4326" width="36.42578125" style="388" hidden="1"/>
    <col min="4327" max="4327" width="22.140625" style="388" hidden="1"/>
    <col min="4328" max="4328" width="24.28515625" style="388" hidden="1"/>
    <col min="4329" max="4329" width="36.28515625" style="388" hidden="1"/>
    <col min="4330" max="4330" width="24.5703125" style="388" hidden="1"/>
    <col min="4331" max="4331" width="29" style="388" hidden="1"/>
    <col min="4332" max="4332" width="28.7109375" style="388" hidden="1"/>
    <col min="4333" max="4333" width="24.5703125" style="388" hidden="1"/>
    <col min="4334" max="4334" width="36.28515625" style="388" hidden="1"/>
    <col min="4335" max="4335" width="22" style="388" hidden="1"/>
    <col min="4336" max="4336" width="25.85546875" style="388" hidden="1"/>
    <col min="4337" max="4337" width="29" style="388" hidden="1"/>
    <col min="4338" max="4338" width="24.28515625" style="388" hidden="1"/>
    <col min="4339" max="4339" width="22.42578125" style="388" hidden="1"/>
    <col min="4340" max="4340" width="22" style="388" hidden="1"/>
    <col min="4341" max="4341" width="26.5703125" style="388" hidden="1"/>
    <col min="4342" max="4342" width="25.28515625" style="388" hidden="1"/>
    <col min="4343" max="4343" width="25.85546875" style="388" hidden="1"/>
    <col min="4344" max="4344" width="18.42578125" style="388" hidden="1"/>
    <col min="4345" max="4345" width="37.28515625" style="388" hidden="1"/>
    <col min="4346" max="4346" width="20.28515625" style="388" hidden="1"/>
    <col min="4347" max="4347" width="22.28515625" style="388" hidden="1"/>
    <col min="4348" max="4348" width="34.42578125" style="388" hidden="1"/>
    <col min="4349" max="4349" width="22.7109375" style="388" hidden="1"/>
    <col min="4350" max="4350" width="23.42578125" style="388" hidden="1"/>
    <col min="4351" max="4351" width="26.5703125" style="388" hidden="1"/>
    <col min="4352" max="4352" width="32.5703125" style="388" hidden="1"/>
    <col min="4353" max="4353" width="18.28515625" style="388" hidden="1"/>
    <col min="4354" max="4354" width="29.140625" style="388" hidden="1"/>
    <col min="4355" max="4355" width="25.140625" style="388" hidden="1"/>
    <col min="4356" max="4356" width="28.28515625" style="388" hidden="1"/>
    <col min="4357" max="4357" width="31.5703125" style="388" hidden="1"/>
    <col min="4358" max="4358" width="25.85546875" style="388" hidden="1"/>
    <col min="4359" max="4359" width="28.85546875" style="388" hidden="1"/>
    <col min="4360" max="4360" width="28.42578125" style="388" hidden="1"/>
    <col min="4361" max="4361" width="30" style="388" hidden="1"/>
    <col min="4362" max="4362" width="27.7109375" style="388" hidden="1"/>
    <col min="4363" max="4363" width="24.5703125" style="388" hidden="1"/>
    <col min="4364" max="4364" width="26.42578125" style="388" hidden="1"/>
    <col min="4365" max="4365" width="31.140625" style="388" hidden="1"/>
    <col min="4366" max="4366" width="27.7109375" style="388" hidden="1"/>
    <col min="4367" max="4367" width="31.7109375" style="388" hidden="1"/>
    <col min="4368" max="4368" width="10.5703125" style="388" hidden="1"/>
    <col min="4369" max="4369" width="13.85546875" style="388" hidden="1"/>
    <col min="4370" max="4560" width="11.42578125" style="388" hidden="1"/>
    <col min="4561" max="4561" width="42.85546875" style="388" hidden="1"/>
    <col min="4562" max="4562" width="13.7109375" style="388" hidden="1"/>
    <col min="4563" max="4563" width="42.85546875" style="388" hidden="1"/>
    <col min="4564" max="4564" width="13.7109375" style="388" hidden="1"/>
    <col min="4565" max="4565" width="13.42578125" style="388" hidden="1"/>
    <col min="4566" max="4566" width="23.7109375" style="388" hidden="1"/>
    <col min="4567" max="4567" width="10.28515625" style="388" hidden="1"/>
    <col min="4568" max="4568" width="12" style="388" hidden="1"/>
    <col min="4569" max="4569" width="17.7109375" style="388" hidden="1"/>
    <col min="4570" max="4570" width="22.42578125" style="388" hidden="1"/>
    <col min="4571" max="4572" width="25.42578125" style="388" hidden="1"/>
    <col min="4573" max="4573" width="21.7109375" style="388" hidden="1"/>
    <col min="4574" max="4574" width="28" style="388" hidden="1"/>
    <col min="4575" max="4575" width="24" style="388" hidden="1"/>
    <col min="4576" max="4576" width="42.85546875" style="388" hidden="1"/>
    <col min="4577" max="4577" width="21.85546875" style="388" hidden="1"/>
    <col min="4578" max="4578" width="30.7109375" style="388" hidden="1"/>
    <col min="4579" max="4579" width="23.7109375" style="388" hidden="1"/>
    <col min="4580" max="4580" width="24.28515625" style="388" hidden="1"/>
    <col min="4581" max="4581" width="27.5703125" style="388" hidden="1"/>
    <col min="4582" max="4582" width="36.42578125" style="388" hidden="1"/>
    <col min="4583" max="4583" width="22.140625" style="388" hidden="1"/>
    <col min="4584" max="4584" width="24.28515625" style="388" hidden="1"/>
    <col min="4585" max="4585" width="36.28515625" style="388" hidden="1"/>
    <col min="4586" max="4586" width="24.5703125" style="388" hidden="1"/>
    <col min="4587" max="4587" width="29" style="388" hidden="1"/>
    <col min="4588" max="4588" width="28.7109375" style="388" hidden="1"/>
    <col min="4589" max="4589" width="24.5703125" style="388" hidden="1"/>
    <col min="4590" max="4590" width="36.28515625" style="388" hidden="1"/>
    <col min="4591" max="4591" width="22" style="388" hidden="1"/>
    <col min="4592" max="4592" width="25.85546875" style="388" hidden="1"/>
    <col min="4593" max="4593" width="29" style="388" hidden="1"/>
    <col min="4594" max="4594" width="24.28515625" style="388" hidden="1"/>
    <col min="4595" max="4595" width="22.42578125" style="388" hidden="1"/>
    <col min="4596" max="4596" width="22" style="388" hidden="1"/>
    <col min="4597" max="4597" width="26.5703125" style="388" hidden="1"/>
    <col min="4598" max="4598" width="25.28515625" style="388" hidden="1"/>
    <col min="4599" max="4599" width="25.85546875" style="388" hidden="1"/>
    <col min="4600" max="4600" width="18.42578125" style="388" hidden="1"/>
    <col min="4601" max="4601" width="37.28515625" style="388" hidden="1"/>
    <col min="4602" max="4602" width="20.28515625" style="388" hidden="1"/>
    <col min="4603" max="4603" width="22.28515625" style="388" hidden="1"/>
    <col min="4604" max="4604" width="34.42578125" style="388" hidden="1"/>
    <col min="4605" max="4605" width="22.7109375" style="388" hidden="1"/>
    <col min="4606" max="4606" width="23.42578125" style="388" hidden="1"/>
    <col min="4607" max="4607" width="26.5703125" style="388" hidden="1"/>
    <col min="4608" max="4608" width="32.5703125" style="388" hidden="1"/>
    <col min="4609" max="4609" width="18.28515625" style="388" hidden="1"/>
    <col min="4610" max="4610" width="29.140625" style="388" hidden="1"/>
    <col min="4611" max="4611" width="25.140625" style="388" hidden="1"/>
    <col min="4612" max="4612" width="28.28515625" style="388" hidden="1"/>
    <col min="4613" max="4613" width="31.5703125" style="388" hidden="1"/>
    <col min="4614" max="4614" width="25.85546875" style="388" hidden="1"/>
    <col min="4615" max="4615" width="28.85546875" style="388" hidden="1"/>
    <col min="4616" max="4616" width="28.42578125" style="388" hidden="1"/>
    <col min="4617" max="4617" width="30" style="388" hidden="1"/>
    <col min="4618" max="4618" width="27.7109375" style="388" hidden="1"/>
    <col min="4619" max="4619" width="24.5703125" style="388" hidden="1"/>
    <col min="4620" max="4620" width="26.42578125" style="388" hidden="1"/>
    <col min="4621" max="4621" width="31.140625" style="388" hidden="1"/>
    <col min="4622" max="4622" width="27.7109375" style="388" hidden="1"/>
    <col min="4623" max="4623" width="31.7109375" style="388" hidden="1"/>
    <col min="4624" max="4624" width="10.5703125" style="388" hidden="1"/>
    <col min="4625" max="4625" width="13.85546875" style="388" hidden="1"/>
    <col min="4626" max="4816" width="11.42578125" style="388" hidden="1"/>
    <col min="4817" max="4817" width="42.85546875" style="388" hidden="1"/>
    <col min="4818" max="4818" width="13.7109375" style="388" hidden="1"/>
    <col min="4819" max="4819" width="42.85546875" style="388" hidden="1"/>
    <col min="4820" max="4820" width="13.7109375" style="388" hidden="1"/>
    <col min="4821" max="4821" width="13.42578125" style="388" hidden="1"/>
    <col min="4822" max="4822" width="23.7109375" style="388" hidden="1"/>
    <col min="4823" max="4823" width="10.28515625" style="388" hidden="1"/>
    <col min="4824" max="4824" width="12" style="388" hidden="1"/>
    <col min="4825" max="4825" width="17.7109375" style="388" hidden="1"/>
    <col min="4826" max="4826" width="22.42578125" style="388" hidden="1"/>
    <col min="4827" max="4828" width="25.42578125" style="388" hidden="1"/>
    <col min="4829" max="4829" width="21.7109375" style="388" hidden="1"/>
    <col min="4830" max="4830" width="28" style="388" hidden="1"/>
    <col min="4831" max="4831" width="24" style="388" hidden="1"/>
    <col min="4832" max="4832" width="42.85546875" style="388" hidden="1"/>
    <col min="4833" max="4833" width="21.85546875" style="388" hidden="1"/>
    <col min="4834" max="4834" width="30.7109375" style="388" hidden="1"/>
    <col min="4835" max="4835" width="23.7109375" style="388" hidden="1"/>
    <col min="4836" max="4836" width="24.28515625" style="388" hidden="1"/>
    <col min="4837" max="4837" width="27.5703125" style="388" hidden="1"/>
    <col min="4838" max="4838" width="36.42578125" style="388" hidden="1"/>
    <col min="4839" max="4839" width="22.140625" style="388" hidden="1"/>
    <col min="4840" max="4840" width="24.28515625" style="388" hidden="1"/>
    <col min="4841" max="4841" width="36.28515625" style="388" hidden="1"/>
    <col min="4842" max="4842" width="24.5703125" style="388" hidden="1"/>
    <col min="4843" max="4843" width="29" style="388" hidden="1"/>
    <col min="4844" max="4844" width="28.7109375" style="388" hidden="1"/>
    <col min="4845" max="4845" width="24.5703125" style="388" hidden="1"/>
    <col min="4846" max="4846" width="36.28515625" style="388" hidden="1"/>
    <col min="4847" max="4847" width="22" style="388" hidden="1"/>
    <col min="4848" max="4848" width="25.85546875" style="388" hidden="1"/>
    <col min="4849" max="4849" width="29" style="388" hidden="1"/>
    <col min="4850" max="4850" width="24.28515625" style="388" hidden="1"/>
    <col min="4851" max="4851" width="22.42578125" style="388" hidden="1"/>
    <col min="4852" max="4852" width="22" style="388" hidden="1"/>
    <col min="4853" max="4853" width="26.5703125" style="388" hidden="1"/>
    <col min="4854" max="4854" width="25.28515625" style="388" hidden="1"/>
    <col min="4855" max="4855" width="25.85546875" style="388" hidden="1"/>
    <col min="4856" max="4856" width="18.42578125" style="388" hidden="1"/>
    <col min="4857" max="4857" width="37.28515625" style="388" hidden="1"/>
    <col min="4858" max="4858" width="20.28515625" style="388" hidden="1"/>
    <col min="4859" max="4859" width="22.28515625" style="388" hidden="1"/>
    <col min="4860" max="4860" width="34.42578125" style="388" hidden="1"/>
    <col min="4861" max="4861" width="22.7109375" style="388" hidden="1"/>
    <col min="4862" max="4862" width="23.42578125" style="388" hidden="1"/>
    <col min="4863" max="4863" width="26.5703125" style="388" hidden="1"/>
    <col min="4864" max="4864" width="32.5703125" style="388" hidden="1"/>
    <col min="4865" max="4865" width="18.28515625" style="388" hidden="1"/>
    <col min="4866" max="4866" width="29.140625" style="388" hidden="1"/>
    <col min="4867" max="4867" width="25.140625" style="388" hidden="1"/>
    <col min="4868" max="4868" width="28.28515625" style="388" hidden="1"/>
    <col min="4869" max="4869" width="31.5703125" style="388" hidden="1"/>
    <col min="4870" max="4870" width="25.85546875" style="388" hidden="1"/>
    <col min="4871" max="4871" width="28.85546875" style="388" hidden="1"/>
    <col min="4872" max="4872" width="28.42578125" style="388" hidden="1"/>
    <col min="4873" max="4873" width="30" style="388" hidden="1"/>
    <col min="4874" max="4874" width="27.7109375" style="388" hidden="1"/>
    <col min="4875" max="4875" width="24.5703125" style="388" hidden="1"/>
    <col min="4876" max="4876" width="26.42578125" style="388" hidden="1"/>
    <col min="4877" max="4877" width="31.140625" style="388" hidden="1"/>
    <col min="4878" max="4878" width="27.7109375" style="388" hidden="1"/>
    <col min="4879" max="4879" width="31.7109375" style="388" hidden="1"/>
    <col min="4880" max="4880" width="10.5703125" style="388" hidden="1"/>
    <col min="4881" max="4881" width="13.85546875" style="388" hidden="1"/>
    <col min="4882" max="5072" width="11.42578125" style="388" hidden="1"/>
    <col min="5073" max="5073" width="42.85546875" style="388" hidden="1"/>
    <col min="5074" max="5074" width="13.7109375" style="388" hidden="1"/>
    <col min="5075" max="5075" width="42.85546875" style="388" hidden="1"/>
    <col min="5076" max="5076" width="13.7109375" style="388" hidden="1"/>
    <col min="5077" max="5077" width="13.42578125" style="388" hidden="1"/>
    <col min="5078" max="5078" width="23.7109375" style="388" hidden="1"/>
    <col min="5079" max="5079" width="10.28515625" style="388" hidden="1"/>
    <col min="5080" max="5080" width="12" style="388" hidden="1"/>
    <col min="5081" max="5081" width="17.7109375" style="388" hidden="1"/>
    <col min="5082" max="5082" width="22.42578125" style="388" hidden="1"/>
    <col min="5083" max="5084" width="25.42578125" style="388" hidden="1"/>
    <col min="5085" max="5085" width="21.7109375" style="388" hidden="1"/>
    <col min="5086" max="5086" width="28" style="388" hidden="1"/>
    <col min="5087" max="5087" width="24" style="388" hidden="1"/>
    <col min="5088" max="5088" width="42.85546875" style="388" hidden="1"/>
    <col min="5089" max="5089" width="21.85546875" style="388" hidden="1"/>
    <col min="5090" max="5090" width="30.7109375" style="388" hidden="1"/>
    <col min="5091" max="5091" width="23.7109375" style="388" hidden="1"/>
    <col min="5092" max="5092" width="24.28515625" style="388" hidden="1"/>
    <col min="5093" max="5093" width="27.5703125" style="388" hidden="1"/>
    <col min="5094" max="5094" width="36.42578125" style="388" hidden="1"/>
    <col min="5095" max="5095" width="22.140625" style="388" hidden="1"/>
    <col min="5096" max="5096" width="24.28515625" style="388" hidden="1"/>
    <col min="5097" max="5097" width="36.28515625" style="388" hidden="1"/>
    <col min="5098" max="5098" width="24.5703125" style="388" hidden="1"/>
    <col min="5099" max="5099" width="29" style="388" hidden="1"/>
    <col min="5100" max="5100" width="28.7109375" style="388" hidden="1"/>
    <col min="5101" max="5101" width="24.5703125" style="388" hidden="1"/>
    <col min="5102" max="5102" width="36.28515625" style="388" hidden="1"/>
    <col min="5103" max="5103" width="22" style="388" hidden="1"/>
    <col min="5104" max="5104" width="25.85546875" style="388" hidden="1"/>
    <col min="5105" max="5105" width="29" style="388" hidden="1"/>
    <col min="5106" max="5106" width="24.28515625" style="388" hidden="1"/>
    <col min="5107" max="5107" width="22.42578125" style="388" hidden="1"/>
    <col min="5108" max="5108" width="22" style="388" hidden="1"/>
    <col min="5109" max="5109" width="26.5703125" style="388" hidden="1"/>
    <col min="5110" max="5110" width="25.28515625" style="388" hidden="1"/>
    <col min="5111" max="5111" width="25.85546875" style="388" hidden="1"/>
    <col min="5112" max="5112" width="18.42578125" style="388" hidden="1"/>
    <col min="5113" max="5113" width="37.28515625" style="388" hidden="1"/>
    <col min="5114" max="5114" width="20.28515625" style="388" hidden="1"/>
    <col min="5115" max="5115" width="22.28515625" style="388" hidden="1"/>
    <col min="5116" max="5116" width="34.42578125" style="388" hidden="1"/>
    <col min="5117" max="5117" width="22.7109375" style="388" hidden="1"/>
    <col min="5118" max="5118" width="23.42578125" style="388" hidden="1"/>
    <col min="5119" max="5119" width="26.5703125" style="388" hidden="1"/>
    <col min="5120" max="5120" width="32.5703125" style="388" hidden="1"/>
    <col min="5121" max="5121" width="18.28515625" style="388" hidden="1"/>
    <col min="5122" max="5122" width="29.140625" style="388" hidden="1"/>
    <col min="5123" max="5123" width="25.140625" style="388" hidden="1"/>
    <col min="5124" max="5124" width="28.28515625" style="388" hidden="1"/>
    <col min="5125" max="5125" width="31.5703125" style="388" hidden="1"/>
    <col min="5126" max="5126" width="25.85546875" style="388" hidden="1"/>
    <col min="5127" max="5127" width="28.85546875" style="388" hidden="1"/>
    <col min="5128" max="5128" width="28.42578125" style="388" hidden="1"/>
    <col min="5129" max="5129" width="30" style="388" hidden="1"/>
    <col min="5130" max="5130" width="27.7109375" style="388" hidden="1"/>
    <col min="5131" max="5131" width="24.5703125" style="388" hidden="1"/>
    <col min="5132" max="5132" width="26.42578125" style="388" hidden="1"/>
    <col min="5133" max="5133" width="31.140625" style="388" hidden="1"/>
    <col min="5134" max="5134" width="27.7109375" style="388" hidden="1"/>
    <col min="5135" max="5135" width="31.7109375" style="388" hidden="1"/>
    <col min="5136" max="5136" width="10.5703125" style="388" hidden="1"/>
    <col min="5137" max="5137" width="13.85546875" style="388" hidden="1"/>
    <col min="5138" max="5328" width="11.42578125" style="388" hidden="1"/>
    <col min="5329" max="5329" width="42.85546875" style="388" hidden="1"/>
    <col min="5330" max="5330" width="13.7109375" style="388" hidden="1"/>
    <col min="5331" max="5331" width="42.85546875" style="388" hidden="1"/>
    <col min="5332" max="5332" width="13.7109375" style="388" hidden="1"/>
    <col min="5333" max="5333" width="13.42578125" style="388" hidden="1"/>
    <col min="5334" max="5334" width="23.7109375" style="388" hidden="1"/>
    <col min="5335" max="5335" width="10.28515625" style="388" hidden="1"/>
    <col min="5336" max="5336" width="12" style="388" hidden="1"/>
    <col min="5337" max="5337" width="17.7109375" style="388" hidden="1"/>
    <col min="5338" max="5338" width="22.42578125" style="388" hidden="1"/>
    <col min="5339" max="5340" width="25.42578125" style="388" hidden="1"/>
    <col min="5341" max="5341" width="21.7109375" style="388" hidden="1"/>
    <col min="5342" max="5342" width="28" style="388" hidden="1"/>
    <col min="5343" max="5343" width="24" style="388" hidden="1"/>
    <col min="5344" max="5344" width="42.85546875" style="388" hidden="1"/>
    <col min="5345" max="5345" width="21.85546875" style="388" hidden="1"/>
    <col min="5346" max="5346" width="30.7109375" style="388" hidden="1"/>
    <col min="5347" max="5347" width="23.7109375" style="388" hidden="1"/>
    <col min="5348" max="5348" width="24.28515625" style="388" hidden="1"/>
    <col min="5349" max="5349" width="27.5703125" style="388" hidden="1"/>
    <col min="5350" max="5350" width="36.42578125" style="388" hidden="1"/>
    <col min="5351" max="5351" width="22.140625" style="388" hidden="1"/>
    <col min="5352" max="5352" width="24.28515625" style="388" hidden="1"/>
    <col min="5353" max="5353" width="36.28515625" style="388" hidden="1"/>
    <col min="5354" max="5354" width="24.5703125" style="388" hidden="1"/>
    <col min="5355" max="5355" width="29" style="388" hidden="1"/>
    <col min="5356" max="5356" width="28.7109375" style="388" hidden="1"/>
    <col min="5357" max="5357" width="24.5703125" style="388" hidden="1"/>
    <col min="5358" max="5358" width="36.28515625" style="388" hidden="1"/>
    <col min="5359" max="5359" width="22" style="388" hidden="1"/>
    <col min="5360" max="5360" width="25.85546875" style="388" hidden="1"/>
    <col min="5361" max="5361" width="29" style="388" hidden="1"/>
    <col min="5362" max="5362" width="24.28515625" style="388" hidden="1"/>
    <col min="5363" max="5363" width="22.42578125" style="388" hidden="1"/>
    <col min="5364" max="5364" width="22" style="388" hidden="1"/>
    <col min="5365" max="5365" width="26.5703125" style="388" hidden="1"/>
    <col min="5366" max="5366" width="25.28515625" style="388" hidden="1"/>
    <col min="5367" max="5367" width="25.85546875" style="388" hidden="1"/>
    <col min="5368" max="5368" width="18.42578125" style="388" hidden="1"/>
    <col min="5369" max="5369" width="37.28515625" style="388" hidden="1"/>
    <col min="5370" max="5370" width="20.28515625" style="388" hidden="1"/>
    <col min="5371" max="5371" width="22.28515625" style="388" hidden="1"/>
    <col min="5372" max="5372" width="34.42578125" style="388" hidden="1"/>
    <col min="5373" max="5373" width="22.7109375" style="388" hidden="1"/>
    <col min="5374" max="5374" width="23.42578125" style="388" hidden="1"/>
    <col min="5375" max="5375" width="26.5703125" style="388" hidden="1"/>
    <col min="5376" max="5376" width="32.5703125" style="388" hidden="1"/>
    <col min="5377" max="5377" width="18.28515625" style="388" hidden="1"/>
    <col min="5378" max="5378" width="29.140625" style="388" hidden="1"/>
    <col min="5379" max="5379" width="25.140625" style="388" hidden="1"/>
    <col min="5380" max="5380" width="28.28515625" style="388" hidden="1"/>
    <col min="5381" max="5381" width="31.5703125" style="388" hidden="1"/>
    <col min="5382" max="5382" width="25.85546875" style="388" hidden="1"/>
    <col min="5383" max="5383" width="28.85546875" style="388" hidden="1"/>
    <col min="5384" max="5384" width="28.42578125" style="388" hidden="1"/>
    <col min="5385" max="5385" width="30" style="388" hidden="1"/>
    <col min="5386" max="5386" width="27.7109375" style="388" hidden="1"/>
    <col min="5387" max="5387" width="24.5703125" style="388" hidden="1"/>
    <col min="5388" max="5388" width="26.42578125" style="388" hidden="1"/>
    <col min="5389" max="5389" width="31.140625" style="388" hidden="1"/>
    <col min="5390" max="5390" width="27.7109375" style="388" hidden="1"/>
    <col min="5391" max="5391" width="31.7109375" style="388" hidden="1"/>
    <col min="5392" max="5392" width="10.5703125" style="388" hidden="1"/>
    <col min="5393" max="5393" width="13.85546875" style="388" hidden="1"/>
    <col min="5394" max="5584" width="11.42578125" style="388" hidden="1"/>
    <col min="5585" max="5585" width="42.85546875" style="388" hidden="1"/>
    <col min="5586" max="5586" width="13.7109375" style="388" hidden="1"/>
    <col min="5587" max="5587" width="42.85546875" style="388" hidden="1"/>
    <col min="5588" max="5588" width="13.7109375" style="388" hidden="1"/>
    <col min="5589" max="5589" width="13.42578125" style="388" hidden="1"/>
    <col min="5590" max="5590" width="23.7109375" style="388" hidden="1"/>
    <col min="5591" max="5591" width="10.28515625" style="388" hidden="1"/>
    <col min="5592" max="5592" width="12" style="388" hidden="1"/>
    <col min="5593" max="5593" width="17.7109375" style="388" hidden="1"/>
    <col min="5594" max="5594" width="22.42578125" style="388" hidden="1"/>
    <col min="5595" max="5596" width="25.42578125" style="388" hidden="1"/>
    <col min="5597" max="5597" width="21.7109375" style="388" hidden="1"/>
    <col min="5598" max="5598" width="28" style="388" hidden="1"/>
    <col min="5599" max="5599" width="24" style="388" hidden="1"/>
    <col min="5600" max="5600" width="42.85546875" style="388" hidden="1"/>
    <col min="5601" max="5601" width="21.85546875" style="388" hidden="1"/>
    <col min="5602" max="5602" width="30.7109375" style="388" hidden="1"/>
    <col min="5603" max="5603" width="23.7109375" style="388" hidden="1"/>
    <col min="5604" max="5604" width="24.28515625" style="388" hidden="1"/>
    <col min="5605" max="5605" width="27.5703125" style="388" hidden="1"/>
    <col min="5606" max="5606" width="36.42578125" style="388" hidden="1"/>
    <col min="5607" max="5607" width="22.140625" style="388" hidden="1"/>
    <col min="5608" max="5608" width="24.28515625" style="388" hidden="1"/>
    <col min="5609" max="5609" width="36.28515625" style="388" hidden="1"/>
    <col min="5610" max="5610" width="24.5703125" style="388" hidden="1"/>
    <col min="5611" max="5611" width="29" style="388" hidden="1"/>
    <col min="5612" max="5612" width="28.7109375" style="388" hidden="1"/>
    <col min="5613" max="5613" width="24.5703125" style="388" hidden="1"/>
    <col min="5614" max="5614" width="36.28515625" style="388" hidden="1"/>
    <col min="5615" max="5615" width="22" style="388" hidden="1"/>
    <col min="5616" max="5616" width="25.85546875" style="388" hidden="1"/>
    <col min="5617" max="5617" width="29" style="388" hidden="1"/>
    <col min="5618" max="5618" width="24.28515625" style="388" hidden="1"/>
    <col min="5619" max="5619" width="22.42578125" style="388" hidden="1"/>
    <col min="5620" max="5620" width="22" style="388" hidden="1"/>
    <col min="5621" max="5621" width="26.5703125" style="388" hidden="1"/>
    <col min="5622" max="5622" width="25.28515625" style="388" hidden="1"/>
    <col min="5623" max="5623" width="25.85546875" style="388" hidden="1"/>
    <col min="5624" max="5624" width="18.42578125" style="388" hidden="1"/>
    <col min="5625" max="5625" width="37.28515625" style="388" hidden="1"/>
    <col min="5626" max="5626" width="20.28515625" style="388" hidden="1"/>
    <col min="5627" max="5627" width="22.28515625" style="388" hidden="1"/>
    <col min="5628" max="5628" width="34.42578125" style="388" hidden="1"/>
    <col min="5629" max="5629" width="22.7109375" style="388" hidden="1"/>
    <col min="5630" max="5630" width="23.42578125" style="388" hidden="1"/>
    <col min="5631" max="5631" width="26.5703125" style="388" hidden="1"/>
    <col min="5632" max="5632" width="32.5703125" style="388" hidden="1"/>
    <col min="5633" max="5633" width="18.28515625" style="388" hidden="1"/>
    <col min="5634" max="5634" width="29.140625" style="388" hidden="1"/>
    <col min="5635" max="5635" width="25.140625" style="388" hidden="1"/>
    <col min="5636" max="5636" width="28.28515625" style="388" hidden="1"/>
    <col min="5637" max="5637" width="31.5703125" style="388" hidden="1"/>
    <col min="5638" max="5638" width="25.85546875" style="388" hidden="1"/>
    <col min="5639" max="5639" width="28.85546875" style="388" hidden="1"/>
    <col min="5640" max="5640" width="28.42578125" style="388" hidden="1"/>
    <col min="5641" max="5641" width="30" style="388" hidden="1"/>
    <col min="5642" max="5642" width="27.7109375" style="388" hidden="1"/>
    <col min="5643" max="5643" width="24.5703125" style="388" hidden="1"/>
    <col min="5644" max="5644" width="26.42578125" style="388" hidden="1"/>
    <col min="5645" max="5645" width="31.140625" style="388" hidden="1"/>
    <col min="5646" max="5646" width="27.7109375" style="388" hidden="1"/>
    <col min="5647" max="5647" width="31.7109375" style="388" hidden="1"/>
    <col min="5648" max="5648" width="10.5703125" style="388" hidden="1"/>
    <col min="5649" max="5649" width="13.85546875" style="388" hidden="1"/>
    <col min="5650" max="5840" width="11.42578125" style="388" hidden="1"/>
    <col min="5841" max="5841" width="42.85546875" style="388" hidden="1"/>
    <col min="5842" max="5842" width="13.7109375" style="388" hidden="1"/>
    <col min="5843" max="5843" width="42.85546875" style="388" hidden="1"/>
    <col min="5844" max="5844" width="13.7109375" style="388" hidden="1"/>
    <col min="5845" max="5845" width="13.42578125" style="388" hidden="1"/>
    <col min="5846" max="5846" width="23.7109375" style="388" hidden="1"/>
    <col min="5847" max="5847" width="10.28515625" style="388" hidden="1"/>
    <col min="5848" max="5848" width="12" style="388" hidden="1"/>
    <col min="5849" max="5849" width="17.7109375" style="388" hidden="1"/>
    <col min="5850" max="5850" width="22.42578125" style="388" hidden="1"/>
    <col min="5851" max="5852" width="25.42578125" style="388" hidden="1"/>
    <col min="5853" max="5853" width="21.7109375" style="388" hidden="1"/>
    <col min="5854" max="5854" width="28" style="388" hidden="1"/>
    <col min="5855" max="5855" width="24" style="388" hidden="1"/>
    <col min="5856" max="5856" width="42.85546875" style="388" hidden="1"/>
    <col min="5857" max="5857" width="21.85546875" style="388" hidden="1"/>
    <col min="5858" max="5858" width="30.7109375" style="388" hidden="1"/>
    <col min="5859" max="5859" width="23.7109375" style="388" hidden="1"/>
    <col min="5860" max="5860" width="24.28515625" style="388" hidden="1"/>
    <col min="5861" max="5861" width="27.5703125" style="388" hidden="1"/>
    <col min="5862" max="5862" width="36.42578125" style="388" hidden="1"/>
    <col min="5863" max="5863" width="22.140625" style="388" hidden="1"/>
    <col min="5864" max="5864" width="24.28515625" style="388" hidden="1"/>
    <col min="5865" max="5865" width="36.28515625" style="388" hidden="1"/>
    <col min="5866" max="5866" width="24.5703125" style="388" hidden="1"/>
    <col min="5867" max="5867" width="29" style="388" hidden="1"/>
    <col min="5868" max="5868" width="28.7109375" style="388" hidden="1"/>
    <col min="5869" max="5869" width="24.5703125" style="388" hidden="1"/>
    <col min="5870" max="5870" width="36.28515625" style="388" hidden="1"/>
    <col min="5871" max="5871" width="22" style="388" hidden="1"/>
    <col min="5872" max="5872" width="25.85546875" style="388" hidden="1"/>
    <col min="5873" max="5873" width="29" style="388" hidden="1"/>
    <col min="5874" max="5874" width="24.28515625" style="388" hidden="1"/>
    <col min="5875" max="5875" width="22.42578125" style="388" hidden="1"/>
    <col min="5876" max="5876" width="22" style="388" hidden="1"/>
    <col min="5877" max="5877" width="26.5703125" style="388" hidden="1"/>
    <col min="5878" max="5878" width="25.28515625" style="388" hidden="1"/>
    <col min="5879" max="5879" width="25.85546875" style="388" hidden="1"/>
    <col min="5880" max="5880" width="18.42578125" style="388" hidden="1"/>
    <col min="5881" max="5881" width="37.28515625" style="388" hidden="1"/>
    <col min="5882" max="5882" width="20.28515625" style="388" hidden="1"/>
    <col min="5883" max="5883" width="22.28515625" style="388" hidden="1"/>
    <col min="5884" max="5884" width="34.42578125" style="388" hidden="1"/>
    <col min="5885" max="5885" width="22.7109375" style="388" hidden="1"/>
    <col min="5886" max="5886" width="23.42578125" style="388" hidden="1"/>
    <col min="5887" max="5887" width="26.5703125" style="388" hidden="1"/>
    <col min="5888" max="5888" width="32.5703125" style="388" hidden="1"/>
    <col min="5889" max="5889" width="18.28515625" style="388" hidden="1"/>
    <col min="5890" max="5890" width="29.140625" style="388" hidden="1"/>
    <col min="5891" max="5891" width="25.140625" style="388" hidden="1"/>
    <col min="5892" max="5892" width="28.28515625" style="388" hidden="1"/>
    <col min="5893" max="5893" width="31.5703125" style="388" hidden="1"/>
    <col min="5894" max="5894" width="25.85546875" style="388" hidden="1"/>
    <col min="5895" max="5895" width="28.85546875" style="388" hidden="1"/>
    <col min="5896" max="5896" width="28.42578125" style="388" hidden="1"/>
    <col min="5897" max="5897" width="30" style="388" hidden="1"/>
    <col min="5898" max="5898" width="27.7109375" style="388" hidden="1"/>
    <col min="5899" max="5899" width="24.5703125" style="388" hidden="1"/>
    <col min="5900" max="5900" width="26.42578125" style="388" hidden="1"/>
    <col min="5901" max="5901" width="31.140625" style="388" hidden="1"/>
    <col min="5902" max="5902" width="27.7109375" style="388" hidden="1"/>
    <col min="5903" max="5903" width="31.7109375" style="388" hidden="1"/>
    <col min="5904" max="5904" width="10.5703125" style="388" hidden="1"/>
    <col min="5905" max="5905" width="13.85546875" style="388" hidden="1"/>
    <col min="5906" max="6096" width="11.42578125" style="388" hidden="1"/>
    <col min="6097" max="6097" width="42.85546875" style="388" hidden="1"/>
    <col min="6098" max="6098" width="13.7109375" style="388" hidden="1"/>
    <col min="6099" max="6099" width="42.85546875" style="388" hidden="1"/>
    <col min="6100" max="6100" width="13.7109375" style="388" hidden="1"/>
    <col min="6101" max="6101" width="13.42578125" style="388" hidden="1"/>
    <col min="6102" max="6102" width="23.7109375" style="388" hidden="1"/>
    <col min="6103" max="6103" width="10.28515625" style="388" hidden="1"/>
    <col min="6104" max="6104" width="12" style="388" hidden="1"/>
    <col min="6105" max="6105" width="17.7109375" style="388" hidden="1"/>
    <col min="6106" max="6106" width="22.42578125" style="388" hidden="1"/>
    <col min="6107" max="6108" width="25.42578125" style="388" hidden="1"/>
    <col min="6109" max="6109" width="21.7109375" style="388" hidden="1"/>
    <col min="6110" max="6110" width="28" style="388" hidden="1"/>
    <col min="6111" max="6111" width="24" style="388" hidden="1"/>
    <col min="6112" max="6112" width="42.85546875" style="388" hidden="1"/>
    <col min="6113" max="6113" width="21.85546875" style="388" hidden="1"/>
    <col min="6114" max="6114" width="30.7109375" style="388" hidden="1"/>
    <col min="6115" max="6115" width="23.7109375" style="388" hidden="1"/>
    <col min="6116" max="6116" width="24.28515625" style="388" hidden="1"/>
    <col min="6117" max="6117" width="27.5703125" style="388" hidden="1"/>
    <col min="6118" max="6118" width="36.42578125" style="388" hidden="1"/>
    <col min="6119" max="6119" width="22.140625" style="388" hidden="1"/>
    <col min="6120" max="6120" width="24.28515625" style="388" hidden="1"/>
    <col min="6121" max="6121" width="36.28515625" style="388" hidden="1"/>
    <col min="6122" max="6122" width="24.5703125" style="388" hidden="1"/>
    <col min="6123" max="6123" width="29" style="388" hidden="1"/>
    <col min="6124" max="6124" width="28.7109375" style="388" hidden="1"/>
    <col min="6125" max="6125" width="24.5703125" style="388" hidden="1"/>
    <col min="6126" max="6126" width="36.28515625" style="388" hidden="1"/>
    <col min="6127" max="6127" width="22" style="388" hidden="1"/>
    <col min="6128" max="6128" width="25.85546875" style="388" hidden="1"/>
    <col min="6129" max="6129" width="29" style="388" hidden="1"/>
    <col min="6130" max="6130" width="24.28515625" style="388" hidden="1"/>
    <col min="6131" max="6131" width="22.42578125" style="388" hidden="1"/>
    <col min="6132" max="6132" width="22" style="388" hidden="1"/>
    <col min="6133" max="6133" width="26.5703125" style="388" hidden="1"/>
    <col min="6134" max="6134" width="25.28515625" style="388" hidden="1"/>
    <col min="6135" max="6135" width="25.85546875" style="388" hidden="1"/>
    <col min="6136" max="6136" width="18.42578125" style="388" hidden="1"/>
    <col min="6137" max="6137" width="37.28515625" style="388" hidden="1"/>
    <col min="6138" max="6138" width="20.28515625" style="388" hidden="1"/>
    <col min="6139" max="6139" width="22.28515625" style="388" hidden="1"/>
    <col min="6140" max="6140" width="34.42578125" style="388" hidden="1"/>
    <col min="6141" max="6141" width="22.7109375" style="388" hidden="1"/>
    <col min="6142" max="6142" width="23.42578125" style="388" hidden="1"/>
    <col min="6143" max="6143" width="26.5703125" style="388" hidden="1"/>
    <col min="6144" max="6144" width="32.5703125" style="388" hidden="1"/>
    <col min="6145" max="6145" width="18.28515625" style="388" hidden="1"/>
    <col min="6146" max="6146" width="29.140625" style="388" hidden="1"/>
    <col min="6147" max="6147" width="25.140625" style="388" hidden="1"/>
    <col min="6148" max="6148" width="28.28515625" style="388" hidden="1"/>
    <col min="6149" max="6149" width="31.5703125" style="388" hidden="1"/>
    <col min="6150" max="6150" width="25.85546875" style="388" hidden="1"/>
    <col min="6151" max="6151" width="28.85546875" style="388" hidden="1"/>
    <col min="6152" max="6152" width="28.42578125" style="388" hidden="1"/>
    <col min="6153" max="6153" width="30" style="388" hidden="1"/>
    <col min="6154" max="6154" width="27.7109375" style="388" hidden="1"/>
    <col min="6155" max="6155" width="24.5703125" style="388" hidden="1"/>
    <col min="6156" max="6156" width="26.42578125" style="388" hidden="1"/>
    <col min="6157" max="6157" width="31.140625" style="388" hidden="1"/>
    <col min="6158" max="6158" width="27.7109375" style="388" hidden="1"/>
    <col min="6159" max="6159" width="31.7109375" style="388" hidden="1"/>
    <col min="6160" max="6160" width="10.5703125" style="388" hidden="1"/>
    <col min="6161" max="6161" width="13.85546875" style="388" hidden="1"/>
    <col min="6162" max="6352" width="11.42578125" style="388" hidden="1"/>
    <col min="6353" max="6353" width="42.85546875" style="388" hidden="1"/>
    <col min="6354" max="6354" width="13.7109375" style="388" hidden="1"/>
    <col min="6355" max="6355" width="42.85546875" style="388" hidden="1"/>
    <col min="6356" max="6356" width="13.7109375" style="388" hidden="1"/>
    <col min="6357" max="6357" width="13.42578125" style="388" hidden="1"/>
    <col min="6358" max="6358" width="23.7109375" style="388" hidden="1"/>
    <col min="6359" max="6359" width="10.28515625" style="388" hidden="1"/>
    <col min="6360" max="6360" width="12" style="388" hidden="1"/>
    <col min="6361" max="6361" width="17.7109375" style="388" hidden="1"/>
    <col min="6362" max="6362" width="22.42578125" style="388" hidden="1"/>
    <col min="6363" max="6364" width="25.42578125" style="388" hidden="1"/>
    <col min="6365" max="6365" width="21.7109375" style="388" hidden="1"/>
    <col min="6366" max="6366" width="28" style="388" hidden="1"/>
    <col min="6367" max="6367" width="24" style="388" hidden="1"/>
    <col min="6368" max="6368" width="42.85546875" style="388" hidden="1"/>
    <col min="6369" max="6369" width="21.85546875" style="388" hidden="1"/>
    <col min="6370" max="6370" width="30.7109375" style="388" hidden="1"/>
    <col min="6371" max="6371" width="23.7109375" style="388" hidden="1"/>
    <col min="6372" max="6372" width="24.28515625" style="388" hidden="1"/>
    <col min="6373" max="6373" width="27.5703125" style="388" hidden="1"/>
    <col min="6374" max="6374" width="36.42578125" style="388" hidden="1"/>
    <col min="6375" max="6375" width="22.140625" style="388" hidden="1"/>
    <col min="6376" max="6376" width="24.28515625" style="388" hidden="1"/>
    <col min="6377" max="6377" width="36.28515625" style="388" hidden="1"/>
    <col min="6378" max="6378" width="24.5703125" style="388" hidden="1"/>
    <col min="6379" max="6379" width="29" style="388" hidden="1"/>
    <col min="6380" max="6380" width="28.7109375" style="388" hidden="1"/>
    <col min="6381" max="6381" width="24.5703125" style="388" hidden="1"/>
    <col min="6382" max="6382" width="36.28515625" style="388" hidden="1"/>
    <col min="6383" max="6383" width="22" style="388" hidden="1"/>
    <col min="6384" max="6384" width="25.85546875" style="388" hidden="1"/>
    <col min="6385" max="6385" width="29" style="388" hidden="1"/>
    <col min="6386" max="6386" width="24.28515625" style="388" hidden="1"/>
    <col min="6387" max="6387" width="22.42578125" style="388" hidden="1"/>
    <col min="6388" max="6388" width="22" style="388" hidden="1"/>
    <col min="6389" max="6389" width="26.5703125" style="388" hidden="1"/>
    <col min="6390" max="6390" width="25.28515625" style="388" hidden="1"/>
    <col min="6391" max="6391" width="25.85546875" style="388" hidden="1"/>
    <col min="6392" max="6392" width="18.42578125" style="388" hidden="1"/>
    <col min="6393" max="6393" width="37.28515625" style="388" hidden="1"/>
    <col min="6394" max="6394" width="20.28515625" style="388" hidden="1"/>
    <col min="6395" max="6395" width="22.28515625" style="388" hidden="1"/>
    <col min="6396" max="6396" width="34.42578125" style="388" hidden="1"/>
    <col min="6397" max="6397" width="22.7109375" style="388" hidden="1"/>
    <col min="6398" max="6398" width="23.42578125" style="388" hidden="1"/>
    <col min="6399" max="6399" width="26.5703125" style="388" hidden="1"/>
    <col min="6400" max="6400" width="32.5703125" style="388" hidden="1"/>
    <col min="6401" max="6401" width="18.28515625" style="388" hidden="1"/>
    <col min="6402" max="6402" width="29.140625" style="388" hidden="1"/>
    <col min="6403" max="6403" width="25.140625" style="388" hidden="1"/>
    <col min="6404" max="6404" width="28.28515625" style="388" hidden="1"/>
    <col min="6405" max="6405" width="31.5703125" style="388" hidden="1"/>
    <col min="6406" max="6406" width="25.85546875" style="388" hidden="1"/>
    <col min="6407" max="6407" width="28.85546875" style="388" hidden="1"/>
    <col min="6408" max="6408" width="28.42578125" style="388" hidden="1"/>
    <col min="6409" max="6409" width="30" style="388" hidden="1"/>
    <col min="6410" max="6410" width="27.7109375" style="388" hidden="1"/>
    <col min="6411" max="6411" width="24.5703125" style="388" hidden="1"/>
    <col min="6412" max="6412" width="26.42578125" style="388" hidden="1"/>
    <col min="6413" max="6413" width="31.140625" style="388" hidden="1"/>
    <col min="6414" max="6414" width="27.7109375" style="388" hidden="1"/>
    <col min="6415" max="6415" width="31.7109375" style="388" hidden="1"/>
    <col min="6416" max="6416" width="10.5703125" style="388" hidden="1"/>
    <col min="6417" max="6417" width="13.85546875" style="388" hidden="1"/>
    <col min="6418" max="6608" width="11.42578125" style="388" hidden="1"/>
    <col min="6609" max="6609" width="42.85546875" style="388" hidden="1"/>
    <col min="6610" max="6610" width="13.7109375" style="388" hidden="1"/>
    <col min="6611" max="6611" width="42.85546875" style="388" hidden="1"/>
    <col min="6612" max="6612" width="13.7109375" style="388" hidden="1"/>
    <col min="6613" max="6613" width="13.42578125" style="388" hidden="1"/>
    <col min="6614" max="6614" width="23.7109375" style="388" hidden="1"/>
    <col min="6615" max="6615" width="10.28515625" style="388" hidden="1"/>
    <col min="6616" max="6616" width="12" style="388" hidden="1"/>
    <col min="6617" max="6617" width="17.7109375" style="388" hidden="1"/>
    <col min="6618" max="6618" width="22.42578125" style="388" hidden="1"/>
    <col min="6619" max="6620" width="25.42578125" style="388" hidden="1"/>
    <col min="6621" max="6621" width="21.7109375" style="388" hidden="1"/>
    <col min="6622" max="6622" width="28" style="388" hidden="1"/>
    <col min="6623" max="6623" width="24" style="388" hidden="1"/>
    <col min="6624" max="6624" width="42.85546875" style="388" hidden="1"/>
    <col min="6625" max="6625" width="21.85546875" style="388" hidden="1"/>
    <col min="6626" max="6626" width="30.7109375" style="388" hidden="1"/>
    <col min="6627" max="6627" width="23.7109375" style="388" hidden="1"/>
    <col min="6628" max="6628" width="24.28515625" style="388" hidden="1"/>
    <col min="6629" max="6629" width="27.5703125" style="388" hidden="1"/>
    <col min="6630" max="6630" width="36.42578125" style="388" hidden="1"/>
    <col min="6631" max="6631" width="22.140625" style="388" hidden="1"/>
    <col min="6632" max="6632" width="24.28515625" style="388" hidden="1"/>
    <col min="6633" max="6633" width="36.28515625" style="388" hidden="1"/>
    <col min="6634" max="6634" width="24.5703125" style="388" hidden="1"/>
    <col min="6635" max="6635" width="29" style="388" hidden="1"/>
    <col min="6636" max="6636" width="28.7109375" style="388" hidden="1"/>
    <col min="6637" max="6637" width="24.5703125" style="388" hidden="1"/>
    <col min="6638" max="6638" width="36.28515625" style="388" hidden="1"/>
    <col min="6639" max="6639" width="22" style="388" hidden="1"/>
    <col min="6640" max="6640" width="25.85546875" style="388" hidden="1"/>
    <col min="6641" max="6641" width="29" style="388" hidden="1"/>
    <col min="6642" max="6642" width="24.28515625" style="388" hidden="1"/>
    <col min="6643" max="6643" width="22.42578125" style="388" hidden="1"/>
    <col min="6644" max="6644" width="22" style="388" hidden="1"/>
    <col min="6645" max="6645" width="26.5703125" style="388" hidden="1"/>
    <col min="6646" max="6646" width="25.28515625" style="388" hidden="1"/>
    <col min="6647" max="6647" width="25.85546875" style="388" hidden="1"/>
    <col min="6648" max="6648" width="18.42578125" style="388" hidden="1"/>
    <col min="6649" max="6649" width="37.28515625" style="388" hidden="1"/>
    <col min="6650" max="6650" width="20.28515625" style="388" hidden="1"/>
    <col min="6651" max="6651" width="22.28515625" style="388" hidden="1"/>
    <col min="6652" max="6652" width="34.42578125" style="388" hidden="1"/>
    <col min="6653" max="6653" width="22.7109375" style="388" hidden="1"/>
    <col min="6654" max="6654" width="23.42578125" style="388" hidden="1"/>
    <col min="6655" max="6655" width="26.5703125" style="388" hidden="1"/>
    <col min="6656" max="6656" width="32.5703125" style="388" hidden="1"/>
    <col min="6657" max="6657" width="18.28515625" style="388" hidden="1"/>
    <col min="6658" max="6658" width="29.140625" style="388" hidden="1"/>
    <col min="6659" max="6659" width="25.140625" style="388" hidden="1"/>
    <col min="6660" max="6660" width="28.28515625" style="388" hidden="1"/>
    <col min="6661" max="6661" width="31.5703125" style="388" hidden="1"/>
    <col min="6662" max="6662" width="25.85546875" style="388" hidden="1"/>
    <col min="6663" max="6663" width="28.85546875" style="388" hidden="1"/>
    <col min="6664" max="6664" width="28.42578125" style="388" hidden="1"/>
    <col min="6665" max="6665" width="30" style="388" hidden="1"/>
    <col min="6666" max="6666" width="27.7109375" style="388" hidden="1"/>
    <col min="6667" max="6667" width="24.5703125" style="388" hidden="1"/>
    <col min="6668" max="6668" width="26.42578125" style="388" hidden="1"/>
    <col min="6669" max="6669" width="31.140625" style="388" hidden="1"/>
    <col min="6670" max="6670" width="27.7109375" style="388" hidden="1"/>
    <col min="6671" max="6671" width="31.7109375" style="388" hidden="1"/>
    <col min="6672" max="6672" width="10.5703125" style="388" hidden="1"/>
    <col min="6673" max="6673" width="13.85546875" style="388" hidden="1"/>
    <col min="6674" max="6864" width="11.42578125" style="388" hidden="1"/>
    <col min="6865" max="6865" width="42.85546875" style="388" hidden="1"/>
    <col min="6866" max="6866" width="13.7109375" style="388" hidden="1"/>
    <col min="6867" max="6867" width="42.85546875" style="388" hidden="1"/>
    <col min="6868" max="6868" width="13.7109375" style="388" hidden="1"/>
    <col min="6869" max="6869" width="13.42578125" style="388" hidden="1"/>
    <col min="6870" max="6870" width="23.7109375" style="388" hidden="1"/>
    <col min="6871" max="6871" width="10.28515625" style="388" hidden="1"/>
    <col min="6872" max="6872" width="12" style="388" hidden="1"/>
    <col min="6873" max="6873" width="17.7109375" style="388" hidden="1"/>
    <col min="6874" max="6874" width="22.42578125" style="388" hidden="1"/>
    <col min="6875" max="6876" width="25.42578125" style="388" hidden="1"/>
    <col min="6877" max="6877" width="21.7109375" style="388" hidden="1"/>
    <col min="6878" max="6878" width="28" style="388" hidden="1"/>
    <col min="6879" max="6879" width="24" style="388" hidden="1"/>
    <col min="6880" max="6880" width="42.85546875" style="388" hidden="1"/>
    <col min="6881" max="6881" width="21.85546875" style="388" hidden="1"/>
    <col min="6882" max="6882" width="30.7109375" style="388" hidden="1"/>
    <col min="6883" max="6883" width="23.7109375" style="388" hidden="1"/>
    <col min="6884" max="6884" width="24.28515625" style="388" hidden="1"/>
    <col min="6885" max="6885" width="27.5703125" style="388" hidden="1"/>
    <col min="6886" max="6886" width="36.42578125" style="388" hidden="1"/>
    <col min="6887" max="6887" width="22.140625" style="388" hidden="1"/>
    <col min="6888" max="6888" width="24.28515625" style="388" hidden="1"/>
    <col min="6889" max="6889" width="36.28515625" style="388" hidden="1"/>
    <col min="6890" max="6890" width="24.5703125" style="388" hidden="1"/>
    <col min="6891" max="6891" width="29" style="388" hidden="1"/>
    <col min="6892" max="6892" width="28.7109375" style="388" hidden="1"/>
    <col min="6893" max="6893" width="24.5703125" style="388" hidden="1"/>
    <col min="6894" max="6894" width="36.28515625" style="388" hidden="1"/>
    <col min="6895" max="6895" width="22" style="388" hidden="1"/>
    <col min="6896" max="6896" width="25.85546875" style="388" hidden="1"/>
    <col min="6897" max="6897" width="29" style="388" hidden="1"/>
    <col min="6898" max="6898" width="24.28515625" style="388" hidden="1"/>
    <col min="6899" max="6899" width="22.42578125" style="388" hidden="1"/>
    <col min="6900" max="6900" width="22" style="388" hidden="1"/>
    <col min="6901" max="6901" width="26.5703125" style="388" hidden="1"/>
    <col min="6902" max="6902" width="25.28515625" style="388" hidden="1"/>
    <col min="6903" max="6903" width="25.85546875" style="388" hidden="1"/>
    <col min="6904" max="6904" width="18.42578125" style="388" hidden="1"/>
    <col min="6905" max="6905" width="37.28515625" style="388" hidden="1"/>
    <col min="6906" max="6906" width="20.28515625" style="388" hidden="1"/>
    <col min="6907" max="6907" width="22.28515625" style="388" hidden="1"/>
    <col min="6908" max="6908" width="34.42578125" style="388" hidden="1"/>
    <col min="6909" max="6909" width="22.7109375" style="388" hidden="1"/>
    <col min="6910" max="6910" width="23.42578125" style="388" hidden="1"/>
    <col min="6911" max="6911" width="26.5703125" style="388" hidden="1"/>
    <col min="6912" max="6912" width="32.5703125" style="388" hidden="1"/>
    <col min="6913" max="6913" width="18.28515625" style="388" hidden="1"/>
    <col min="6914" max="6914" width="29.140625" style="388" hidden="1"/>
    <col min="6915" max="6915" width="25.140625" style="388" hidden="1"/>
    <col min="6916" max="6916" width="28.28515625" style="388" hidden="1"/>
    <col min="6917" max="6917" width="31.5703125" style="388" hidden="1"/>
    <col min="6918" max="6918" width="25.85546875" style="388" hidden="1"/>
    <col min="6919" max="6919" width="28.85546875" style="388" hidden="1"/>
    <col min="6920" max="6920" width="28.42578125" style="388" hidden="1"/>
    <col min="6921" max="6921" width="30" style="388" hidden="1"/>
    <col min="6922" max="6922" width="27.7109375" style="388" hidden="1"/>
    <col min="6923" max="6923" width="24.5703125" style="388" hidden="1"/>
    <col min="6924" max="6924" width="26.42578125" style="388" hidden="1"/>
    <col min="6925" max="6925" width="31.140625" style="388" hidden="1"/>
    <col min="6926" max="6926" width="27.7109375" style="388" hidden="1"/>
    <col min="6927" max="6927" width="31.7109375" style="388" hidden="1"/>
    <col min="6928" max="6928" width="10.5703125" style="388" hidden="1"/>
    <col min="6929" max="6929" width="13.85546875" style="388" hidden="1"/>
    <col min="6930" max="7120" width="11.42578125" style="388" hidden="1"/>
    <col min="7121" max="7121" width="42.85546875" style="388" hidden="1"/>
    <col min="7122" max="7122" width="13.7109375" style="388" hidden="1"/>
    <col min="7123" max="7123" width="42.85546875" style="388" hidden="1"/>
    <col min="7124" max="7124" width="13.7109375" style="388" hidden="1"/>
    <col min="7125" max="7125" width="13.42578125" style="388" hidden="1"/>
    <col min="7126" max="7126" width="23.7109375" style="388" hidden="1"/>
    <col min="7127" max="7127" width="10.28515625" style="388" hidden="1"/>
    <col min="7128" max="7128" width="12" style="388" hidden="1"/>
    <col min="7129" max="7129" width="17.7109375" style="388" hidden="1"/>
    <col min="7130" max="7130" width="22.42578125" style="388" hidden="1"/>
    <col min="7131" max="7132" width="25.42578125" style="388" hidden="1"/>
    <col min="7133" max="7133" width="21.7109375" style="388" hidden="1"/>
    <col min="7134" max="7134" width="28" style="388" hidden="1"/>
    <col min="7135" max="7135" width="24" style="388" hidden="1"/>
    <col min="7136" max="7136" width="42.85546875" style="388" hidden="1"/>
    <col min="7137" max="7137" width="21.85546875" style="388" hidden="1"/>
    <col min="7138" max="7138" width="30.7109375" style="388" hidden="1"/>
    <col min="7139" max="7139" width="23.7109375" style="388" hidden="1"/>
    <col min="7140" max="7140" width="24.28515625" style="388" hidden="1"/>
    <col min="7141" max="7141" width="27.5703125" style="388" hidden="1"/>
    <col min="7142" max="7142" width="36.42578125" style="388" hidden="1"/>
    <col min="7143" max="7143" width="22.140625" style="388" hidden="1"/>
    <col min="7144" max="7144" width="24.28515625" style="388" hidden="1"/>
    <col min="7145" max="7145" width="36.28515625" style="388" hidden="1"/>
    <col min="7146" max="7146" width="24.5703125" style="388" hidden="1"/>
    <col min="7147" max="7147" width="29" style="388" hidden="1"/>
    <col min="7148" max="7148" width="28.7109375" style="388" hidden="1"/>
    <col min="7149" max="7149" width="24.5703125" style="388" hidden="1"/>
    <col min="7150" max="7150" width="36.28515625" style="388" hidden="1"/>
    <col min="7151" max="7151" width="22" style="388" hidden="1"/>
    <col min="7152" max="7152" width="25.85546875" style="388" hidden="1"/>
    <col min="7153" max="7153" width="29" style="388" hidden="1"/>
    <col min="7154" max="7154" width="24.28515625" style="388" hidden="1"/>
    <col min="7155" max="7155" width="22.42578125" style="388" hidden="1"/>
    <col min="7156" max="7156" width="22" style="388" hidden="1"/>
    <col min="7157" max="7157" width="26.5703125" style="388" hidden="1"/>
    <col min="7158" max="7158" width="25.28515625" style="388" hidden="1"/>
    <col min="7159" max="7159" width="25.85546875" style="388" hidden="1"/>
    <col min="7160" max="7160" width="18.42578125" style="388" hidden="1"/>
    <col min="7161" max="7161" width="37.28515625" style="388" hidden="1"/>
    <col min="7162" max="7162" width="20.28515625" style="388" hidden="1"/>
    <col min="7163" max="7163" width="22.28515625" style="388" hidden="1"/>
    <col min="7164" max="7164" width="34.42578125" style="388" hidden="1"/>
    <col min="7165" max="7165" width="22.7109375" style="388" hidden="1"/>
    <col min="7166" max="7166" width="23.42578125" style="388" hidden="1"/>
    <col min="7167" max="7167" width="26.5703125" style="388" hidden="1"/>
    <col min="7168" max="7168" width="32.5703125" style="388" hidden="1"/>
    <col min="7169" max="7169" width="18.28515625" style="388" hidden="1"/>
    <col min="7170" max="7170" width="29.140625" style="388" hidden="1"/>
    <col min="7171" max="7171" width="25.140625" style="388" hidden="1"/>
    <col min="7172" max="7172" width="28.28515625" style="388" hidden="1"/>
    <col min="7173" max="7173" width="31.5703125" style="388" hidden="1"/>
    <col min="7174" max="7174" width="25.85546875" style="388" hidden="1"/>
    <col min="7175" max="7175" width="28.85546875" style="388" hidden="1"/>
    <col min="7176" max="7176" width="28.42578125" style="388" hidden="1"/>
    <col min="7177" max="7177" width="30" style="388" hidden="1"/>
    <col min="7178" max="7178" width="27.7109375" style="388" hidden="1"/>
    <col min="7179" max="7179" width="24.5703125" style="388" hidden="1"/>
    <col min="7180" max="7180" width="26.42578125" style="388" hidden="1"/>
    <col min="7181" max="7181" width="31.140625" style="388" hidden="1"/>
    <col min="7182" max="7182" width="27.7109375" style="388" hidden="1"/>
    <col min="7183" max="7183" width="31.7109375" style="388" hidden="1"/>
    <col min="7184" max="7184" width="10.5703125" style="388" hidden="1"/>
    <col min="7185" max="7185" width="13.85546875" style="388" hidden="1"/>
    <col min="7186" max="7376" width="11.42578125" style="388" hidden="1"/>
    <col min="7377" max="7377" width="42.85546875" style="388" hidden="1"/>
    <col min="7378" max="7378" width="13.7109375" style="388" hidden="1"/>
    <col min="7379" max="7379" width="42.85546875" style="388" hidden="1"/>
    <col min="7380" max="7380" width="13.7109375" style="388" hidden="1"/>
    <col min="7381" max="7381" width="13.42578125" style="388" hidden="1"/>
    <col min="7382" max="7382" width="23.7109375" style="388" hidden="1"/>
    <col min="7383" max="7383" width="10.28515625" style="388" hidden="1"/>
    <col min="7384" max="7384" width="12" style="388" hidden="1"/>
    <col min="7385" max="7385" width="17.7109375" style="388" hidden="1"/>
    <col min="7386" max="7386" width="22.42578125" style="388" hidden="1"/>
    <col min="7387" max="7388" width="25.42578125" style="388" hidden="1"/>
    <col min="7389" max="7389" width="21.7109375" style="388" hidden="1"/>
    <col min="7390" max="7390" width="28" style="388" hidden="1"/>
    <col min="7391" max="7391" width="24" style="388" hidden="1"/>
    <col min="7392" max="7392" width="42.85546875" style="388" hidden="1"/>
    <col min="7393" max="7393" width="21.85546875" style="388" hidden="1"/>
    <col min="7394" max="7394" width="30.7109375" style="388" hidden="1"/>
    <col min="7395" max="7395" width="23.7109375" style="388" hidden="1"/>
    <col min="7396" max="7396" width="24.28515625" style="388" hidden="1"/>
    <col min="7397" max="7397" width="27.5703125" style="388" hidden="1"/>
    <col min="7398" max="7398" width="36.42578125" style="388" hidden="1"/>
    <col min="7399" max="7399" width="22.140625" style="388" hidden="1"/>
    <col min="7400" max="7400" width="24.28515625" style="388" hidden="1"/>
    <col min="7401" max="7401" width="36.28515625" style="388" hidden="1"/>
    <col min="7402" max="7402" width="24.5703125" style="388" hidden="1"/>
    <col min="7403" max="7403" width="29" style="388" hidden="1"/>
    <col min="7404" max="7404" width="28.7109375" style="388" hidden="1"/>
    <col min="7405" max="7405" width="24.5703125" style="388" hidden="1"/>
    <col min="7406" max="7406" width="36.28515625" style="388" hidden="1"/>
    <col min="7407" max="7407" width="22" style="388" hidden="1"/>
    <col min="7408" max="7408" width="25.85546875" style="388" hidden="1"/>
    <col min="7409" max="7409" width="29" style="388" hidden="1"/>
    <col min="7410" max="7410" width="24.28515625" style="388" hidden="1"/>
    <col min="7411" max="7411" width="22.42578125" style="388" hidden="1"/>
    <col min="7412" max="7412" width="22" style="388" hidden="1"/>
    <col min="7413" max="7413" width="26.5703125" style="388" hidden="1"/>
    <col min="7414" max="7414" width="25.28515625" style="388" hidden="1"/>
    <col min="7415" max="7415" width="25.85546875" style="388" hidden="1"/>
    <col min="7416" max="7416" width="18.42578125" style="388" hidden="1"/>
    <col min="7417" max="7417" width="37.28515625" style="388" hidden="1"/>
    <col min="7418" max="7418" width="20.28515625" style="388" hidden="1"/>
    <col min="7419" max="7419" width="22.28515625" style="388" hidden="1"/>
    <col min="7420" max="7420" width="34.42578125" style="388" hidden="1"/>
    <col min="7421" max="7421" width="22.7109375" style="388" hidden="1"/>
    <col min="7422" max="7422" width="23.42578125" style="388" hidden="1"/>
    <col min="7423" max="7423" width="26.5703125" style="388" hidden="1"/>
    <col min="7424" max="7424" width="32.5703125" style="388" hidden="1"/>
    <col min="7425" max="7425" width="18.28515625" style="388" hidden="1"/>
    <col min="7426" max="7426" width="29.140625" style="388" hidden="1"/>
    <col min="7427" max="7427" width="25.140625" style="388" hidden="1"/>
    <col min="7428" max="7428" width="28.28515625" style="388" hidden="1"/>
    <col min="7429" max="7429" width="31.5703125" style="388" hidden="1"/>
    <col min="7430" max="7430" width="25.85546875" style="388" hidden="1"/>
    <col min="7431" max="7431" width="28.85546875" style="388" hidden="1"/>
    <col min="7432" max="7432" width="28.42578125" style="388" hidden="1"/>
    <col min="7433" max="7433" width="30" style="388" hidden="1"/>
    <col min="7434" max="7434" width="27.7109375" style="388" hidden="1"/>
    <col min="7435" max="7435" width="24.5703125" style="388" hidden="1"/>
    <col min="7436" max="7436" width="26.42578125" style="388" hidden="1"/>
    <col min="7437" max="7437" width="31.140625" style="388" hidden="1"/>
    <col min="7438" max="7438" width="27.7109375" style="388" hidden="1"/>
    <col min="7439" max="7439" width="31.7109375" style="388" hidden="1"/>
    <col min="7440" max="7440" width="10.5703125" style="388" hidden="1"/>
    <col min="7441" max="7441" width="13.85546875" style="388" hidden="1"/>
    <col min="7442" max="7632" width="11.42578125" style="388" hidden="1"/>
    <col min="7633" max="7633" width="42.85546875" style="388" hidden="1"/>
    <col min="7634" max="7634" width="13.7109375" style="388" hidden="1"/>
    <col min="7635" max="7635" width="42.85546875" style="388" hidden="1"/>
    <col min="7636" max="7636" width="13.7109375" style="388" hidden="1"/>
    <col min="7637" max="7637" width="13.42578125" style="388" hidden="1"/>
    <col min="7638" max="7638" width="23.7109375" style="388" hidden="1"/>
    <col min="7639" max="7639" width="10.28515625" style="388" hidden="1"/>
    <col min="7640" max="7640" width="12" style="388" hidden="1"/>
    <col min="7641" max="7641" width="17.7109375" style="388" hidden="1"/>
    <col min="7642" max="7642" width="22.42578125" style="388" hidden="1"/>
    <col min="7643" max="7644" width="25.42578125" style="388" hidden="1"/>
    <col min="7645" max="7645" width="21.7109375" style="388" hidden="1"/>
    <col min="7646" max="7646" width="28" style="388" hidden="1"/>
    <col min="7647" max="7647" width="24" style="388" hidden="1"/>
    <col min="7648" max="7648" width="42.85546875" style="388" hidden="1"/>
    <col min="7649" max="7649" width="21.85546875" style="388" hidden="1"/>
    <col min="7650" max="7650" width="30.7109375" style="388" hidden="1"/>
    <col min="7651" max="7651" width="23.7109375" style="388" hidden="1"/>
    <col min="7652" max="7652" width="24.28515625" style="388" hidden="1"/>
    <col min="7653" max="7653" width="27.5703125" style="388" hidden="1"/>
    <col min="7654" max="7654" width="36.42578125" style="388" hidden="1"/>
    <col min="7655" max="7655" width="22.140625" style="388" hidden="1"/>
    <col min="7656" max="7656" width="24.28515625" style="388" hidden="1"/>
    <col min="7657" max="7657" width="36.28515625" style="388" hidden="1"/>
    <col min="7658" max="7658" width="24.5703125" style="388" hidden="1"/>
    <col min="7659" max="7659" width="29" style="388" hidden="1"/>
    <col min="7660" max="7660" width="28.7109375" style="388" hidden="1"/>
    <col min="7661" max="7661" width="24.5703125" style="388" hidden="1"/>
    <col min="7662" max="7662" width="36.28515625" style="388" hidden="1"/>
    <col min="7663" max="7663" width="22" style="388" hidden="1"/>
    <col min="7664" max="7664" width="25.85546875" style="388" hidden="1"/>
    <col min="7665" max="7665" width="29" style="388" hidden="1"/>
    <col min="7666" max="7666" width="24.28515625" style="388" hidden="1"/>
    <col min="7667" max="7667" width="22.42578125" style="388" hidden="1"/>
    <col min="7668" max="7668" width="22" style="388" hidden="1"/>
    <col min="7669" max="7669" width="26.5703125" style="388" hidden="1"/>
    <col min="7670" max="7670" width="25.28515625" style="388" hidden="1"/>
    <col min="7671" max="7671" width="25.85546875" style="388" hidden="1"/>
    <col min="7672" max="7672" width="18.42578125" style="388" hidden="1"/>
    <col min="7673" max="7673" width="37.28515625" style="388" hidden="1"/>
    <col min="7674" max="7674" width="20.28515625" style="388" hidden="1"/>
    <col min="7675" max="7675" width="22.28515625" style="388" hidden="1"/>
    <col min="7676" max="7676" width="34.42578125" style="388" hidden="1"/>
    <col min="7677" max="7677" width="22.7109375" style="388" hidden="1"/>
    <col min="7678" max="7678" width="23.42578125" style="388" hidden="1"/>
    <col min="7679" max="7679" width="26.5703125" style="388" hidden="1"/>
    <col min="7680" max="7680" width="32.5703125" style="388" hidden="1"/>
    <col min="7681" max="7681" width="18.28515625" style="388" hidden="1"/>
    <col min="7682" max="7682" width="29.140625" style="388" hidden="1"/>
    <col min="7683" max="7683" width="25.140625" style="388" hidden="1"/>
    <col min="7684" max="7684" width="28.28515625" style="388" hidden="1"/>
    <col min="7685" max="7685" width="31.5703125" style="388" hidden="1"/>
    <col min="7686" max="7686" width="25.85546875" style="388" hidden="1"/>
    <col min="7687" max="7687" width="28.85546875" style="388" hidden="1"/>
    <col min="7688" max="7688" width="28.42578125" style="388" hidden="1"/>
    <col min="7689" max="7689" width="30" style="388" hidden="1"/>
    <col min="7690" max="7690" width="27.7109375" style="388" hidden="1"/>
    <col min="7691" max="7691" width="24.5703125" style="388" hidden="1"/>
    <col min="7692" max="7692" width="26.42578125" style="388" hidden="1"/>
    <col min="7693" max="7693" width="31.140625" style="388" hidden="1"/>
    <col min="7694" max="7694" width="27.7109375" style="388" hidden="1"/>
    <col min="7695" max="7695" width="31.7109375" style="388" hidden="1"/>
    <col min="7696" max="7696" width="10.5703125" style="388" hidden="1"/>
    <col min="7697" max="7697" width="13.85546875" style="388" hidden="1"/>
    <col min="7698" max="7888" width="11.42578125" style="388" hidden="1"/>
    <col min="7889" max="7889" width="42.85546875" style="388" hidden="1"/>
    <col min="7890" max="7890" width="13.7109375" style="388" hidden="1"/>
    <col min="7891" max="7891" width="42.85546875" style="388" hidden="1"/>
    <col min="7892" max="7892" width="13.7109375" style="388" hidden="1"/>
    <col min="7893" max="7893" width="13.42578125" style="388" hidden="1"/>
    <col min="7894" max="7894" width="23.7109375" style="388" hidden="1"/>
    <col min="7895" max="7895" width="10.28515625" style="388" hidden="1"/>
    <col min="7896" max="7896" width="12" style="388" hidden="1"/>
    <col min="7897" max="7897" width="17.7109375" style="388" hidden="1"/>
    <col min="7898" max="7898" width="22.42578125" style="388" hidden="1"/>
    <col min="7899" max="7900" width="25.42578125" style="388" hidden="1"/>
    <col min="7901" max="7901" width="21.7109375" style="388" hidden="1"/>
    <col min="7902" max="7902" width="28" style="388" hidden="1"/>
    <col min="7903" max="7903" width="24" style="388" hidden="1"/>
    <col min="7904" max="7904" width="42.85546875" style="388" hidden="1"/>
    <col min="7905" max="7905" width="21.85546875" style="388" hidden="1"/>
    <col min="7906" max="7906" width="30.7109375" style="388" hidden="1"/>
    <col min="7907" max="7907" width="23.7109375" style="388" hidden="1"/>
    <col min="7908" max="7908" width="24.28515625" style="388" hidden="1"/>
    <col min="7909" max="7909" width="27.5703125" style="388" hidden="1"/>
    <col min="7910" max="7910" width="36.42578125" style="388" hidden="1"/>
    <col min="7911" max="7911" width="22.140625" style="388" hidden="1"/>
    <col min="7912" max="7912" width="24.28515625" style="388" hidden="1"/>
    <col min="7913" max="7913" width="36.28515625" style="388" hidden="1"/>
    <col min="7914" max="7914" width="24.5703125" style="388" hidden="1"/>
    <col min="7915" max="7915" width="29" style="388" hidden="1"/>
    <col min="7916" max="7916" width="28.7109375" style="388" hidden="1"/>
    <col min="7917" max="7917" width="24.5703125" style="388" hidden="1"/>
    <col min="7918" max="7918" width="36.28515625" style="388" hidden="1"/>
    <col min="7919" max="7919" width="22" style="388" hidden="1"/>
    <col min="7920" max="7920" width="25.85546875" style="388" hidden="1"/>
    <col min="7921" max="7921" width="29" style="388" hidden="1"/>
    <col min="7922" max="7922" width="24.28515625" style="388" hidden="1"/>
    <col min="7923" max="7923" width="22.42578125" style="388" hidden="1"/>
    <col min="7924" max="7924" width="22" style="388" hidden="1"/>
    <col min="7925" max="7925" width="26.5703125" style="388" hidden="1"/>
    <col min="7926" max="7926" width="25.28515625" style="388" hidden="1"/>
    <col min="7927" max="7927" width="25.85546875" style="388" hidden="1"/>
    <col min="7928" max="7928" width="18.42578125" style="388" hidden="1"/>
    <col min="7929" max="7929" width="37.28515625" style="388" hidden="1"/>
    <col min="7930" max="7930" width="20.28515625" style="388" hidden="1"/>
    <col min="7931" max="7931" width="22.28515625" style="388" hidden="1"/>
    <col min="7932" max="7932" width="34.42578125" style="388" hidden="1"/>
    <col min="7933" max="7933" width="22.7109375" style="388" hidden="1"/>
    <col min="7934" max="7934" width="23.42578125" style="388" hidden="1"/>
    <col min="7935" max="7935" width="26.5703125" style="388" hidden="1"/>
    <col min="7936" max="7936" width="32.5703125" style="388" hidden="1"/>
    <col min="7937" max="7937" width="18.28515625" style="388" hidden="1"/>
    <col min="7938" max="7938" width="29.140625" style="388" hidden="1"/>
    <col min="7939" max="7939" width="25.140625" style="388" hidden="1"/>
    <col min="7940" max="7940" width="28.28515625" style="388" hidden="1"/>
    <col min="7941" max="7941" width="31.5703125" style="388" hidden="1"/>
    <col min="7942" max="7942" width="25.85546875" style="388" hidden="1"/>
    <col min="7943" max="7943" width="28.85546875" style="388" hidden="1"/>
    <col min="7944" max="7944" width="28.42578125" style="388" hidden="1"/>
    <col min="7945" max="7945" width="30" style="388" hidden="1"/>
    <col min="7946" max="7946" width="27.7109375" style="388" hidden="1"/>
    <col min="7947" max="7947" width="24.5703125" style="388" hidden="1"/>
    <col min="7948" max="7948" width="26.42578125" style="388" hidden="1"/>
    <col min="7949" max="7949" width="31.140625" style="388" hidden="1"/>
    <col min="7950" max="7950" width="27.7109375" style="388" hidden="1"/>
    <col min="7951" max="7951" width="31.7109375" style="388" hidden="1"/>
    <col min="7952" max="7952" width="10.5703125" style="388" hidden="1"/>
    <col min="7953" max="7953" width="13.85546875" style="388" hidden="1"/>
    <col min="7954" max="8144" width="11.42578125" style="388" hidden="1"/>
    <col min="8145" max="8145" width="42.85546875" style="388" hidden="1"/>
    <col min="8146" max="8146" width="13.7109375" style="388" hidden="1"/>
    <col min="8147" max="8147" width="42.85546875" style="388" hidden="1"/>
    <col min="8148" max="8148" width="13.7109375" style="388" hidden="1"/>
    <col min="8149" max="8149" width="13.42578125" style="388" hidden="1"/>
    <col min="8150" max="8150" width="23.7109375" style="388" hidden="1"/>
    <col min="8151" max="8151" width="10.28515625" style="388" hidden="1"/>
    <col min="8152" max="8152" width="12" style="388" hidden="1"/>
    <col min="8153" max="8153" width="17.7109375" style="388" hidden="1"/>
    <col min="8154" max="8154" width="22.42578125" style="388" hidden="1"/>
    <col min="8155" max="8156" width="25.42578125" style="388" hidden="1"/>
    <col min="8157" max="8157" width="21.7109375" style="388" hidden="1"/>
    <col min="8158" max="8158" width="28" style="388" hidden="1"/>
    <col min="8159" max="8159" width="24" style="388" hidden="1"/>
    <col min="8160" max="8160" width="42.85546875" style="388" hidden="1"/>
    <col min="8161" max="8161" width="21.85546875" style="388" hidden="1"/>
    <col min="8162" max="8162" width="30.7109375" style="388" hidden="1"/>
    <col min="8163" max="8163" width="23.7109375" style="388" hidden="1"/>
    <col min="8164" max="8164" width="24.28515625" style="388" hidden="1"/>
    <col min="8165" max="8165" width="27.5703125" style="388" hidden="1"/>
    <col min="8166" max="8166" width="36.42578125" style="388" hidden="1"/>
    <col min="8167" max="8167" width="22.140625" style="388" hidden="1"/>
    <col min="8168" max="8168" width="24.28515625" style="388" hidden="1"/>
    <col min="8169" max="8169" width="36.28515625" style="388" hidden="1"/>
    <col min="8170" max="8170" width="24.5703125" style="388" hidden="1"/>
    <col min="8171" max="8171" width="29" style="388" hidden="1"/>
    <col min="8172" max="8172" width="28.7109375" style="388" hidden="1"/>
    <col min="8173" max="8173" width="24.5703125" style="388" hidden="1"/>
    <col min="8174" max="8174" width="36.28515625" style="388" hidden="1"/>
    <col min="8175" max="8175" width="22" style="388" hidden="1"/>
    <col min="8176" max="8176" width="25.85546875" style="388" hidden="1"/>
    <col min="8177" max="8177" width="29" style="388" hidden="1"/>
    <col min="8178" max="8178" width="24.28515625" style="388" hidden="1"/>
    <col min="8179" max="8179" width="22.42578125" style="388" hidden="1"/>
    <col min="8180" max="8180" width="22" style="388" hidden="1"/>
    <col min="8181" max="8181" width="26.5703125" style="388" hidden="1"/>
    <col min="8182" max="8182" width="25.28515625" style="388" hidden="1"/>
    <col min="8183" max="8183" width="25.85546875" style="388" hidden="1"/>
    <col min="8184" max="8184" width="18.42578125" style="388" hidden="1"/>
    <col min="8185" max="8185" width="37.28515625" style="388" hidden="1"/>
    <col min="8186" max="8186" width="20.28515625" style="388" hidden="1"/>
    <col min="8187" max="8187" width="22.28515625" style="388" hidden="1"/>
    <col min="8188" max="8188" width="34.42578125" style="388" hidden="1"/>
    <col min="8189" max="8189" width="22.7109375" style="388" hidden="1"/>
    <col min="8190" max="8190" width="23.42578125" style="388" hidden="1"/>
    <col min="8191" max="8191" width="26.5703125" style="388" hidden="1"/>
    <col min="8192" max="8192" width="32.5703125" style="388" hidden="1"/>
    <col min="8193" max="8193" width="18.28515625" style="388" hidden="1"/>
    <col min="8194" max="8194" width="29.140625" style="388" hidden="1"/>
    <col min="8195" max="8195" width="25.140625" style="388" hidden="1"/>
    <col min="8196" max="8196" width="28.28515625" style="388" hidden="1"/>
    <col min="8197" max="8197" width="31.5703125" style="388" hidden="1"/>
    <col min="8198" max="8198" width="25.85546875" style="388" hidden="1"/>
    <col min="8199" max="8199" width="28.85546875" style="388" hidden="1"/>
    <col min="8200" max="8200" width="28.42578125" style="388" hidden="1"/>
    <col min="8201" max="8201" width="30" style="388" hidden="1"/>
    <col min="8202" max="8202" width="27.7109375" style="388" hidden="1"/>
    <col min="8203" max="8203" width="24.5703125" style="388" hidden="1"/>
    <col min="8204" max="8204" width="26.42578125" style="388" hidden="1"/>
    <col min="8205" max="8205" width="31.140625" style="388" hidden="1"/>
    <col min="8206" max="8206" width="27.7109375" style="388" hidden="1"/>
    <col min="8207" max="8207" width="31.7109375" style="388" hidden="1"/>
    <col min="8208" max="8208" width="10.5703125" style="388" hidden="1"/>
    <col min="8209" max="8209" width="13.85546875" style="388" hidden="1"/>
    <col min="8210" max="8400" width="11.42578125" style="388" hidden="1"/>
    <col min="8401" max="8401" width="42.85546875" style="388" hidden="1"/>
    <col min="8402" max="8402" width="13.7109375" style="388" hidden="1"/>
    <col min="8403" max="8403" width="42.85546875" style="388" hidden="1"/>
    <col min="8404" max="8404" width="13.7109375" style="388" hidden="1"/>
    <col min="8405" max="8405" width="13.42578125" style="388" hidden="1"/>
    <col min="8406" max="8406" width="23.7109375" style="388" hidden="1"/>
    <col min="8407" max="8407" width="10.28515625" style="388" hidden="1"/>
    <col min="8408" max="8408" width="12" style="388" hidden="1"/>
    <col min="8409" max="8409" width="17.7109375" style="388" hidden="1"/>
    <col min="8410" max="8410" width="22.42578125" style="388" hidden="1"/>
    <col min="8411" max="8412" width="25.42578125" style="388" hidden="1"/>
    <col min="8413" max="8413" width="21.7109375" style="388" hidden="1"/>
    <col min="8414" max="8414" width="28" style="388" hidden="1"/>
    <col min="8415" max="8415" width="24" style="388" hidden="1"/>
    <col min="8416" max="8416" width="42.85546875" style="388" hidden="1"/>
    <col min="8417" max="8417" width="21.85546875" style="388" hidden="1"/>
    <col min="8418" max="8418" width="30.7109375" style="388" hidden="1"/>
    <col min="8419" max="8419" width="23.7109375" style="388" hidden="1"/>
    <col min="8420" max="8420" width="24.28515625" style="388" hidden="1"/>
    <col min="8421" max="8421" width="27.5703125" style="388" hidden="1"/>
    <col min="8422" max="8422" width="36.42578125" style="388" hidden="1"/>
    <col min="8423" max="8423" width="22.140625" style="388" hidden="1"/>
    <col min="8424" max="8424" width="24.28515625" style="388" hidden="1"/>
    <col min="8425" max="8425" width="36.28515625" style="388" hidden="1"/>
    <col min="8426" max="8426" width="24.5703125" style="388" hidden="1"/>
    <col min="8427" max="8427" width="29" style="388" hidden="1"/>
    <col min="8428" max="8428" width="28.7109375" style="388" hidden="1"/>
    <col min="8429" max="8429" width="24.5703125" style="388" hidden="1"/>
    <col min="8430" max="8430" width="36.28515625" style="388" hidden="1"/>
    <col min="8431" max="8431" width="22" style="388" hidden="1"/>
    <col min="8432" max="8432" width="25.85546875" style="388" hidden="1"/>
    <col min="8433" max="8433" width="29" style="388" hidden="1"/>
    <col min="8434" max="8434" width="24.28515625" style="388" hidden="1"/>
    <col min="8435" max="8435" width="22.42578125" style="388" hidden="1"/>
    <col min="8436" max="8436" width="22" style="388" hidden="1"/>
    <col min="8437" max="8437" width="26.5703125" style="388" hidden="1"/>
    <col min="8438" max="8438" width="25.28515625" style="388" hidden="1"/>
    <col min="8439" max="8439" width="25.85546875" style="388" hidden="1"/>
    <col min="8440" max="8440" width="18.42578125" style="388" hidden="1"/>
    <col min="8441" max="8441" width="37.28515625" style="388" hidden="1"/>
    <col min="8442" max="8442" width="20.28515625" style="388" hidden="1"/>
    <col min="8443" max="8443" width="22.28515625" style="388" hidden="1"/>
    <col min="8444" max="8444" width="34.42578125" style="388" hidden="1"/>
    <col min="8445" max="8445" width="22.7109375" style="388" hidden="1"/>
    <col min="8446" max="8446" width="23.42578125" style="388" hidden="1"/>
    <col min="8447" max="8447" width="26.5703125" style="388" hidden="1"/>
    <col min="8448" max="8448" width="32.5703125" style="388" hidden="1"/>
    <col min="8449" max="8449" width="18.28515625" style="388" hidden="1"/>
    <col min="8450" max="8450" width="29.140625" style="388" hidden="1"/>
    <col min="8451" max="8451" width="25.140625" style="388" hidden="1"/>
    <col min="8452" max="8452" width="28.28515625" style="388" hidden="1"/>
    <col min="8453" max="8453" width="31.5703125" style="388" hidden="1"/>
    <col min="8454" max="8454" width="25.85546875" style="388" hidden="1"/>
    <col min="8455" max="8455" width="28.85546875" style="388" hidden="1"/>
    <col min="8456" max="8456" width="28.42578125" style="388" hidden="1"/>
    <col min="8457" max="8457" width="30" style="388" hidden="1"/>
    <col min="8458" max="8458" width="27.7109375" style="388" hidden="1"/>
    <col min="8459" max="8459" width="24.5703125" style="388" hidden="1"/>
    <col min="8460" max="8460" width="26.42578125" style="388" hidden="1"/>
    <col min="8461" max="8461" width="31.140625" style="388" hidden="1"/>
    <col min="8462" max="8462" width="27.7109375" style="388" hidden="1"/>
    <col min="8463" max="8463" width="31.7109375" style="388" hidden="1"/>
    <col min="8464" max="8464" width="10.5703125" style="388" hidden="1"/>
    <col min="8465" max="8465" width="13.85546875" style="388" hidden="1"/>
    <col min="8466" max="8656" width="11.42578125" style="388" hidden="1"/>
    <col min="8657" max="8657" width="42.85546875" style="388" hidden="1"/>
    <col min="8658" max="8658" width="13.7109375" style="388" hidden="1"/>
    <col min="8659" max="8659" width="42.85546875" style="388" hidden="1"/>
    <col min="8660" max="8660" width="13.7109375" style="388" hidden="1"/>
    <col min="8661" max="8661" width="13.42578125" style="388" hidden="1"/>
    <col min="8662" max="8662" width="23.7109375" style="388" hidden="1"/>
    <col min="8663" max="8663" width="10.28515625" style="388" hidden="1"/>
    <col min="8664" max="8664" width="12" style="388" hidden="1"/>
    <col min="8665" max="8665" width="17.7109375" style="388" hidden="1"/>
    <col min="8666" max="8666" width="22.42578125" style="388" hidden="1"/>
    <col min="8667" max="8668" width="25.42578125" style="388" hidden="1"/>
    <col min="8669" max="8669" width="21.7109375" style="388" hidden="1"/>
    <col min="8670" max="8670" width="28" style="388" hidden="1"/>
    <col min="8671" max="8671" width="24" style="388" hidden="1"/>
    <col min="8672" max="8672" width="42.85546875" style="388" hidden="1"/>
    <col min="8673" max="8673" width="21.85546875" style="388" hidden="1"/>
    <col min="8674" max="8674" width="30.7109375" style="388" hidden="1"/>
    <col min="8675" max="8675" width="23.7109375" style="388" hidden="1"/>
    <col min="8676" max="8676" width="24.28515625" style="388" hidden="1"/>
    <col min="8677" max="8677" width="27.5703125" style="388" hidden="1"/>
    <col min="8678" max="8678" width="36.42578125" style="388" hidden="1"/>
    <col min="8679" max="8679" width="22.140625" style="388" hidden="1"/>
    <col min="8680" max="8680" width="24.28515625" style="388" hidden="1"/>
    <col min="8681" max="8681" width="36.28515625" style="388" hidden="1"/>
    <col min="8682" max="8682" width="24.5703125" style="388" hidden="1"/>
    <col min="8683" max="8683" width="29" style="388" hidden="1"/>
    <col min="8684" max="8684" width="28.7109375" style="388" hidden="1"/>
    <col min="8685" max="8685" width="24.5703125" style="388" hidden="1"/>
    <col min="8686" max="8686" width="36.28515625" style="388" hidden="1"/>
    <col min="8687" max="8687" width="22" style="388" hidden="1"/>
    <col min="8688" max="8688" width="25.85546875" style="388" hidden="1"/>
    <col min="8689" max="8689" width="29" style="388" hidden="1"/>
    <col min="8690" max="8690" width="24.28515625" style="388" hidden="1"/>
    <col min="8691" max="8691" width="22.42578125" style="388" hidden="1"/>
    <col min="8692" max="8692" width="22" style="388" hidden="1"/>
    <col min="8693" max="8693" width="26.5703125" style="388" hidden="1"/>
    <col min="8694" max="8694" width="25.28515625" style="388" hidden="1"/>
    <col min="8695" max="8695" width="25.85546875" style="388" hidden="1"/>
    <col min="8696" max="8696" width="18.42578125" style="388" hidden="1"/>
    <col min="8697" max="8697" width="37.28515625" style="388" hidden="1"/>
    <col min="8698" max="8698" width="20.28515625" style="388" hidden="1"/>
    <col min="8699" max="8699" width="22.28515625" style="388" hidden="1"/>
    <col min="8700" max="8700" width="34.42578125" style="388" hidden="1"/>
    <col min="8701" max="8701" width="22.7109375" style="388" hidden="1"/>
    <col min="8702" max="8702" width="23.42578125" style="388" hidden="1"/>
    <col min="8703" max="8703" width="26.5703125" style="388" hidden="1"/>
    <col min="8704" max="8704" width="32.5703125" style="388" hidden="1"/>
    <col min="8705" max="8705" width="18.28515625" style="388" hidden="1"/>
    <col min="8706" max="8706" width="29.140625" style="388" hidden="1"/>
    <col min="8707" max="8707" width="25.140625" style="388" hidden="1"/>
    <col min="8708" max="8708" width="28.28515625" style="388" hidden="1"/>
    <col min="8709" max="8709" width="31.5703125" style="388" hidden="1"/>
    <col min="8710" max="8710" width="25.85546875" style="388" hidden="1"/>
    <col min="8711" max="8711" width="28.85546875" style="388" hidden="1"/>
    <col min="8712" max="8712" width="28.42578125" style="388" hidden="1"/>
    <col min="8713" max="8713" width="30" style="388" hidden="1"/>
    <col min="8714" max="8714" width="27.7109375" style="388" hidden="1"/>
    <col min="8715" max="8715" width="24.5703125" style="388" hidden="1"/>
    <col min="8716" max="8716" width="26.42578125" style="388" hidden="1"/>
    <col min="8717" max="8717" width="31.140625" style="388" hidden="1"/>
    <col min="8718" max="8718" width="27.7109375" style="388" hidden="1"/>
    <col min="8719" max="8719" width="31.7109375" style="388" hidden="1"/>
    <col min="8720" max="8720" width="10.5703125" style="388" hidden="1"/>
    <col min="8721" max="8721" width="13.85546875" style="388" hidden="1"/>
    <col min="8722" max="8912" width="11.42578125" style="388" hidden="1"/>
    <col min="8913" max="8913" width="42.85546875" style="388" hidden="1"/>
    <col min="8914" max="8914" width="13.7109375" style="388" hidden="1"/>
    <col min="8915" max="8915" width="42.85546875" style="388" hidden="1"/>
    <col min="8916" max="8916" width="13.7109375" style="388" hidden="1"/>
    <col min="8917" max="8917" width="13.42578125" style="388" hidden="1"/>
    <col min="8918" max="8918" width="23.7109375" style="388" hidden="1"/>
    <col min="8919" max="8919" width="10.28515625" style="388" hidden="1"/>
    <col min="8920" max="8920" width="12" style="388" hidden="1"/>
    <col min="8921" max="8921" width="17.7109375" style="388" hidden="1"/>
    <col min="8922" max="8922" width="22.42578125" style="388" hidden="1"/>
    <col min="8923" max="8924" width="25.42578125" style="388" hidden="1"/>
    <col min="8925" max="8925" width="21.7109375" style="388" hidden="1"/>
    <col min="8926" max="8926" width="28" style="388" hidden="1"/>
    <col min="8927" max="8927" width="24" style="388" hidden="1"/>
    <col min="8928" max="8928" width="42.85546875" style="388" hidden="1"/>
    <col min="8929" max="8929" width="21.85546875" style="388" hidden="1"/>
    <col min="8930" max="8930" width="30.7109375" style="388" hidden="1"/>
    <col min="8931" max="8931" width="23.7109375" style="388" hidden="1"/>
    <col min="8932" max="8932" width="24.28515625" style="388" hidden="1"/>
    <col min="8933" max="8933" width="27.5703125" style="388" hidden="1"/>
    <col min="8934" max="8934" width="36.42578125" style="388" hidden="1"/>
    <col min="8935" max="8935" width="22.140625" style="388" hidden="1"/>
    <col min="8936" max="8936" width="24.28515625" style="388" hidden="1"/>
    <col min="8937" max="8937" width="36.28515625" style="388" hidden="1"/>
    <col min="8938" max="8938" width="24.5703125" style="388" hidden="1"/>
    <col min="8939" max="8939" width="29" style="388" hidden="1"/>
    <col min="8940" max="8940" width="28.7109375" style="388" hidden="1"/>
    <col min="8941" max="8941" width="24.5703125" style="388" hidden="1"/>
    <col min="8942" max="8942" width="36.28515625" style="388" hidden="1"/>
    <col min="8943" max="8943" width="22" style="388" hidden="1"/>
    <col min="8944" max="8944" width="25.85546875" style="388" hidden="1"/>
    <col min="8945" max="8945" width="29" style="388" hidden="1"/>
    <col min="8946" max="8946" width="24.28515625" style="388" hidden="1"/>
    <col min="8947" max="8947" width="22.42578125" style="388" hidden="1"/>
    <col min="8948" max="8948" width="22" style="388" hidden="1"/>
    <col min="8949" max="8949" width="26.5703125" style="388" hidden="1"/>
    <col min="8950" max="8950" width="25.28515625" style="388" hidden="1"/>
    <col min="8951" max="8951" width="25.85546875" style="388" hidden="1"/>
    <col min="8952" max="8952" width="18.42578125" style="388" hidden="1"/>
    <col min="8953" max="8953" width="37.28515625" style="388" hidden="1"/>
    <col min="8954" max="8954" width="20.28515625" style="388" hidden="1"/>
    <col min="8955" max="8955" width="22.28515625" style="388" hidden="1"/>
    <col min="8956" max="8956" width="34.42578125" style="388" hidden="1"/>
    <col min="8957" max="8957" width="22.7109375" style="388" hidden="1"/>
    <col min="8958" max="8958" width="23.42578125" style="388" hidden="1"/>
    <col min="8959" max="8959" width="26.5703125" style="388" hidden="1"/>
    <col min="8960" max="8960" width="32.5703125" style="388" hidden="1"/>
    <col min="8961" max="8961" width="18.28515625" style="388" hidden="1"/>
    <col min="8962" max="8962" width="29.140625" style="388" hidden="1"/>
    <col min="8963" max="8963" width="25.140625" style="388" hidden="1"/>
    <col min="8964" max="8964" width="28.28515625" style="388" hidden="1"/>
    <col min="8965" max="8965" width="31.5703125" style="388" hidden="1"/>
    <col min="8966" max="8966" width="25.85546875" style="388" hidden="1"/>
    <col min="8967" max="8967" width="28.85546875" style="388" hidden="1"/>
    <col min="8968" max="8968" width="28.42578125" style="388" hidden="1"/>
    <col min="8969" max="8969" width="30" style="388" hidden="1"/>
    <col min="8970" max="8970" width="27.7109375" style="388" hidden="1"/>
    <col min="8971" max="8971" width="24.5703125" style="388" hidden="1"/>
    <col min="8972" max="8972" width="26.42578125" style="388" hidden="1"/>
    <col min="8973" max="8973" width="31.140625" style="388" hidden="1"/>
    <col min="8974" max="8974" width="27.7109375" style="388" hidden="1"/>
    <col min="8975" max="8975" width="31.7109375" style="388" hidden="1"/>
    <col min="8976" max="8976" width="10.5703125" style="388" hidden="1"/>
    <col min="8977" max="8977" width="13.85546875" style="388" hidden="1"/>
    <col min="8978" max="9168" width="11.42578125" style="388" hidden="1"/>
    <col min="9169" max="9169" width="42.85546875" style="388" hidden="1"/>
    <col min="9170" max="9170" width="13.7109375" style="388" hidden="1"/>
    <col min="9171" max="9171" width="42.85546875" style="388" hidden="1"/>
    <col min="9172" max="9172" width="13.7109375" style="388" hidden="1"/>
    <col min="9173" max="9173" width="13.42578125" style="388" hidden="1"/>
    <col min="9174" max="9174" width="23.7109375" style="388" hidden="1"/>
    <col min="9175" max="9175" width="10.28515625" style="388" hidden="1"/>
    <col min="9176" max="9176" width="12" style="388" hidden="1"/>
    <col min="9177" max="9177" width="17.7109375" style="388" hidden="1"/>
    <col min="9178" max="9178" width="22.42578125" style="388" hidden="1"/>
    <col min="9179" max="9180" width="25.42578125" style="388" hidden="1"/>
    <col min="9181" max="9181" width="21.7109375" style="388" hidden="1"/>
    <col min="9182" max="9182" width="28" style="388" hidden="1"/>
    <col min="9183" max="9183" width="24" style="388" hidden="1"/>
    <col min="9184" max="9184" width="42.85546875" style="388" hidden="1"/>
    <col min="9185" max="9185" width="21.85546875" style="388" hidden="1"/>
    <col min="9186" max="9186" width="30.7109375" style="388" hidden="1"/>
    <col min="9187" max="9187" width="23.7109375" style="388" hidden="1"/>
    <col min="9188" max="9188" width="24.28515625" style="388" hidden="1"/>
    <col min="9189" max="9189" width="27.5703125" style="388" hidden="1"/>
    <col min="9190" max="9190" width="36.42578125" style="388" hidden="1"/>
    <col min="9191" max="9191" width="22.140625" style="388" hidden="1"/>
    <col min="9192" max="9192" width="24.28515625" style="388" hidden="1"/>
    <col min="9193" max="9193" width="36.28515625" style="388" hidden="1"/>
    <col min="9194" max="9194" width="24.5703125" style="388" hidden="1"/>
    <col min="9195" max="9195" width="29" style="388" hidden="1"/>
    <col min="9196" max="9196" width="28.7109375" style="388" hidden="1"/>
    <col min="9197" max="9197" width="24.5703125" style="388" hidden="1"/>
    <col min="9198" max="9198" width="36.28515625" style="388" hidden="1"/>
    <col min="9199" max="9199" width="22" style="388" hidden="1"/>
    <col min="9200" max="9200" width="25.85546875" style="388" hidden="1"/>
    <col min="9201" max="9201" width="29" style="388" hidden="1"/>
    <col min="9202" max="9202" width="24.28515625" style="388" hidden="1"/>
    <col min="9203" max="9203" width="22.42578125" style="388" hidden="1"/>
    <col min="9204" max="9204" width="22" style="388" hidden="1"/>
    <col min="9205" max="9205" width="26.5703125" style="388" hidden="1"/>
    <col min="9206" max="9206" width="25.28515625" style="388" hidden="1"/>
    <col min="9207" max="9207" width="25.85546875" style="388" hidden="1"/>
    <col min="9208" max="9208" width="18.42578125" style="388" hidden="1"/>
    <col min="9209" max="9209" width="37.28515625" style="388" hidden="1"/>
    <col min="9210" max="9210" width="20.28515625" style="388" hidden="1"/>
    <col min="9211" max="9211" width="22.28515625" style="388" hidden="1"/>
    <col min="9212" max="9212" width="34.42578125" style="388" hidden="1"/>
    <col min="9213" max="9213" width="22.7109375" style="388" hidden="1"/>
    <col min="9214" max="9214" width="23.42578125" style="388" hidden="1"/>
    <col min="9215" max="9215" width="26.5703125" style="388" hidden="1"/>
    <col min="9216" max="9216" width="32.5703125" style="388" hidden="1"/>
    <col min="9217" max="9217" width="18.28515625" style="388" hidden="1"/>
    <col min="9218" max="9218" width="29.140625" style="388" hidden="1"/>
    <col min="9219" max="9219" width="25.140625" style="388" hidden="1"/>
    <col min="9220" max="9220" width="28.28515625" style="388" hidden="1"/>
    <col min="9221" max="9221" width="31.5703125" style="388" hidden="1"/>
    <col min="9222" max="9222" width="25.85546875" style="388" hidden="1"/>
    <col min="9223" max="9223" width="28.85546875" style="388" hidden="1"/>
    <col min="9224" max="9224" width="28.42578125" style="388" hidden="1"/>
    <col min="9225" max="9225" width="30" style="388" hidden="1"/>
    <col min="9226" max="9226" width="27.7109375" style="388" hidden="1"/>
    <col min="9227" max="9227" width="24.5703125" style="388" hidden="1"/>
    <col min="9228" max="9228" width="26.42578125" style="388" hidden="1"/>
    <col min="9229" max="9229" width="31.140625" style="388" hidden="1"/>
    <col min="9230" max="9230" width="27.7109375" style="388" hidden="1"/>
    <col min="9231" max="9231" width="31.7109375" style="388" hidden="1"/>
    <col min="9232" max="9232" width="10.5703125" style="388" hidden="1"/>
    <col min="9233" max="9233" width="13.85546875" style="388" hidden="1"/>
    <col min="9234" max="9424" width="11.42578125" style="388" hidden="1"/>
    <col min="9425" max="9425" width="42.85546875" style="388" hidden="1"/>
    <col min="9426" max="9426" width="13.7109375" style="388" hidden="1"/>
    <col min="9427" max="9427" width="42.85546875" style="388" hidden="1"/>
    <col min="9428" max="9428" width="13.7109375" style="388" hidden="1"/>
    <col min="9429" max="9429" width="13.42578125" style="388" hidden="1"/>
    <col min="9430" max="9430" width="23.7109375" style="388" hidden="1"/>
    <col min="9431" max="9431" width="10.28515625" style="388" hidden="1"/>
    <col min="9432" max="9432" width="12" style="388" hidden="1"/>
    <col min="9433" max="9433" width="17.7109375" style="388" hidden="1"/>
    <col min="9434" max="9434" width="22.42578125" style="388" hidden="1"/>
    <col min="9435" max="9436" width="25.42578125" style="388" hidden="1"/>
    <col min="9437" max="9437" width="21.7109375" style="388" hidden="1"/>
    <col min="9438" max="9438" width="28" style="388" hidden="1"/>
    <col min="9439" max="9439" width="24" style="388" hidden="1"/>
    <col min="9440" max="9440" width="42.85546875" style="388" hidden="1"/>
    <col min="9441" max="9441" width="21.85546875" style="388" hidden="1"/>
    <col min="9442" max="9442" width="30.7109375" style="388" hidden="1"/>
    <col min="9443" max="9443" width="23.7109375" style="388" hidden="1"/>
    <col min="9444" max="9444" width="24.28515625" style="388" hidden="1"/>
    <col min="9445" max="9445" width="27.5703125" style="388" hidden="1"/>
    <col min="9446" max="9446" width="36.42578125" style="388" hidden="1"/>
    <col min="9447" max="9447" width="22.140625" style="388" hidden="1"/>
    <col min="9448" max="9448" width="24.28515625" style="388" hidden="1"/>
    <col min="9449" max="9449" width="36.28515625" style="388" hidden="1"/>
    <col min="9450" max="9450" width="24.5703125" style="388" hidden="1"/>
    <col min="9451" max="9451" width="29" style="388" hidden="1"/>
    <col min="9452" max="9452" width="28.7109375" style="388" hidden="1"/>
    <col min="9453" max="9453" width="24.5703125" style="388" hidden="1"/>
    <col min="9454" max="9454" width="36.28515625" style="388" hidden="1"/>
    <col min="9455" max="9455" width="22" style="388" hidden="1"/>
    <col min="9456" max="9456" width="25.85546875" style="388" hidden="1"/>
    <col min="9457" max="9457" width="29" style="388" hidden="1"/>
    <col min="9458" max="9458" width="24.28515625" style="388" hidden="1"/>
    <col min="9459" max="9459" width="22.42578125" style="388" hidden="1"/>
    <col min="9460" max="9460" width="22" style="388" hidden="1"/>
    <col min="9461" max="9461" width="26.5703125" style="388" hidden="1"/>
    <col min="9462" max="9462" width="25.28515625" style="388" hidden="1"/>
    <col min="9463" max="9463" width="25.85546875" style="388" hidden="1"/>
    <col min="9464" max="9464" width="18.42578125" style="388" hidden="1"/>
    <col min="9465" max="9465" width="37.28515625" style="388" hidden="1"/>
    <col min="9466" max="9466" width="20.28515625" style="388" hidden="1"/>
    <col min="9467" max="9467" width="22.28515625" style="388" hidden="1"/>
    <col min="9468" max="9468" width="34.42578125" style="388" hidden="1"/>
    <col min="9469" max="9469" width="22.7109375" style="388" hidden="1"/>
    <col min="9470" max="9470" width="23.42578125" style="388" hidden="1"/>
    <col min="9471" max="9471" width="26.5703125" style="388" hidden="1"/>
    <col min="9472" max="9472" width="32.5703125" style="388" hidden="1"/>
    <col min="9473" max="9473" width="18.28515625" style="388" hidden="1"/>
    <col min="9474" max="9474" width="29.140625" style="388" hidden="1"/>
    <col min="9475" max="9475" width="25.140625" style="388" hidden="1"/>
    <col min="9476" max="9476" width="28.28515625" style="388" hidden="1"/>
    <col min="9477" max="9477" width="31.5703125" style="388" hidden="1"/>
    <col min="9478" max="9478" width="25.85546875" style="388" hidden="1"/>
    <col min="9479" max="9479" width="28.85546875" style="388" hidden="1"/>
    <col min="9480" max="9480" width="28.42578125" style="388" hidden="1"/>
    <col min="9481" max="9481" width="30" style="388" hidden="1"/>
    <col min="9482" max="9482" width="27.7109375" style="388" hidden="1"/>
    <col min="9483" max="9483" width="24.5703125" style="388" hidden="1"/>
    <col min="9484" max="9484" width="26.42578125" style="388" hidden="1"/>
    <col min="9485" max="9485" width="31.140625" style="388" hidden="1"/>
    <col min="9486" max="9486" width="27.7109375" style="388" hidden="1"/>
    <col min="9487" max="9487" width="31.7109375" style="388" hidden="1"/>
    <col min="9488" max="9488" width="10.5703125" style="388" hidden="1"/>
    <col min="9489" max="9489" width="13.85546875" style="388" hidden="1"/>
    <col min="9490" max="9680" width="11.42578125" style="388" hidden="1"/>
    <col min="9681" max="9681" width="42.85546875" style="388" hidden="1"/>
    <col min="9682" max="9682" width="13.7109375" style="388" hidden="1"/>
    <col min="9683" max="9683" width="42.85546875" style="388" hidden="1"/>
    <col min="9684" max="9684" width="13.7109375" style="388" hidden="1"/>
    <col min="9685" max="9685" width="13.42578125" style="388" hidden="1"/>
    <col min="9686" max="9686" width="23.7109375" style="388" hidden="1"/>
    <col min="9687" max="9687" width="10.28515625" style="388" hidden="1"/>
    <col min="9688" max="9688" width="12" style="388" hidden="1"/>
    <col min="9689" max="9689" width="17.7109375" style="388" hidden="1"/>
    <col min="9690" max="9690" width="22.42578125" style="388" hidden="1"/>
    <col min="9691" max="9692" width="25.42578125" style="388" hidden="1"/>
    <col min="9693" max="9693" width="21.7109375" style="388" hidden="1"/>
    <col min="9694" max="9694" width="28" style="388" hidden="1"/>
    <col min="9695" max="9695" width="24" style="388" hidden="1"/>
    <col min="9696" max="9696" width="42.85546875" style="388" hidden="1"/>
    <col min="9697" max="9697" width="21.85546875" style="388" hidden="1"/>
    <col min="9698" max="9698" width="30.7109375" style="388" hidden="1"/>
    <col min="9699" max="9699" width="23.7109375" style="388" hidden="1"/>
    <col min="9700" max="9700" width="24.28515625" style="388" hidden="1"/>
    <col min="9701" max="9701" width="27.5703125" style="388" hidden="1"/>
    <col min="9702" max="9702" width="36.42578125" style="388" hidden="1"/>
    <col min="9703" max="9703" width="22.140625" style="388" hidden="1"/>
    <col min="9704" max="9704" width="24.28515625" style="388" hidden="1"/>
    <col min="9705" max="9705" width="36.28515625" style="388" hidden="1"/>
    <col min="9706" max="9706" width="24.5703125" style="388" hidden="1"/>
    <col min="9707" max="9707" width="29" style="388" hidden="1"/>
    <col min="9708" max="9708" width="28.7109375" style="388" hidden="1"/>
    <col min="9709" max="9709" width="24.5703125" style="388" hidden="1"/>
    <col min="9710" max="9710" width="36.28515625" style="388" hidden="1"/>
    <col min="9711" max="9711" width="22" style="388" hidden="1"/>
    <col min="9712" max="9712" width="25.85546875" style="388" hidden="1"/>
    <col min="9713" max="9713" width="29" style="388" hidden="1"/>
    <col min="9714" max="9714" width="24.28515625" style="388" hidden="1"/>
    <col min="9715" max="9715" width="22.42578125" style="388" hidden="1"/>
    <col min="9716" max="9716" width="22" style="388" hidden="1"/>
    <col min="9717" max="9717" width="26.5703125" style="388" hidden="1"/>
    <col min="9718" max="9718" width="25.28515625" style="388" hidden="1"/>
    <col min="9719" max="9719" width="25.85546875" style="388" hidden="1"/>
    <col min="9720" max="9720" width="18.42578125" style="388" hidden="1"/>
    <col min="9721" max="9721" width="37.28515625" style="388" hidden="1"/>
    <col min="9722" max="9722" width="20.28515625" style="388" hidden="1"/>
    <col min="9723" max="9723" width="22.28515625" style="388" hidden="1"/>
    <col min="9724" max="9724" width="34.42578125" style="388" hidden="1"/>
    <col min="9725" max="9725" width="22.7109375" style="388" hidden="1"/>
    <col min="9726" max="9726" width="23.42578125" style="388" hidden="1"/>
    <col min="9727" max="9727" width="26.5703125" style="388" hidden="1"/>
    <col min="9728" max="9728" width="32.5703125" style="388" hidden="1"/>
    <col min="9729" max="9729" width="18.28515625" style="388" hidden="1"/>
    <col min="9730" max="9730" width="29.140625" style="388" hidden="1"/>
    <col min="9731" max="9731" width="25.140625" style="388" hidden="1"/>
    <col min="9732" max="9732" width="28.28515625" style="388" hidden="1"/>
    <col min="9733" max="9733" width="31.5703125" style="388" hidden="1"/>
    <col min="9734" max="9734" width="25.85546875" style="388" hidden="1"/>
    <col min="9735" max="9735" width="28.85546875" style="388" hidden="1"/>
    <col min="9736" max="9736" width="28.42578125" style="388" hidden="1"/>
    <col min="9737" max="9737" width="30" style="388" hidden="1"/>
    <col min="9738" max="9738" width="27.7109375" style="388" hidden="1"/>
    <col min="9739" max="9739" width="24.5703125" style="388" hidden="1"/>
    <col min="9740" max="9740" width="26.42578125" style="388" hidden="1"/>
    <col min="9741" max="9741" width="31.140625" style="388" hidden="1"/>
    <col min="9742" max="9742" width="27.7109375" style="388" hidden="1"/>
    <col min="9743" max="9743" width="31.7109375" style="388" hidden="1"/>
    <col min="9744" max="9744" width="10.5703125" style="388" hidden="1"/>
    <col min="9745" max="9745" width="13.85546875" style="388" hidden="1"/>
    <col min="9746" max="9936" width="11.42578125" style="388" hidden="1"/>
    <col min="9937" max="9937" width="42.85546875" style="388" hidden="1"/>
    <col min="9938" max="9938" width="13.7109375" style="388" hidden="1"/>
    <col min="9939" max="9939" width="42.85546875" style="388" hidden="1"/>
    <col min="9940" max="9940" width="13.7109375" style="388" hidden="1"/>
    <col min="9941" max="9941" width="13.42578125" style="388" hidden="1"/>
    <col min="9942" max="9942" width="23.7109375" style="388" hidden="1"/>
    <col min="9943" max="9943" width="10.28515625" style="388" hidden="1"/>
    <col min="9944" max="9944" width="12" style="388" hidden="1"/>
    <col min="9945" max="9945" width="17.7109375" style="388" hidden="1"/>
    <col min="9946" max="9946" width="22.42578125" style="388" hidden="1"/>
    <col min="9947" max="9948" width="25.42578125" style="388" hidden="1"/>
    <col min="9949" max="9949" width="21.7109375" style="388" hidden="1"/>
    <col min="9950" max="9950" width="28" style="388" hidden="1"/>
    <col min="9951" max="9951" width="24" style="388" hidden="1"/>
    <col min="9952" max="9952" width="42.85546875" style="388" hidden="1"/>
    <col min="9953" max="9953" width="21.85546875" style="388" hidden="1"/>
    <col min="9954" max="9954" width="30.7109375" style="388" hidden="1"/>
    <col min="9955" max="9955" width="23.7109375" style="388" hidden="1"/>
    <col min="9956" max="9956" width="24.28515625" style="388" hidden="1"/>
    <col min="9957" max="9957" width="27.5703125" style="388" hidden="1"/>
    <col min="9958" max="9958" width="36.42578125" style="388" hidden="1"/>
    <col min="9959" max="9959" width="22.140625" style="388" hidden="1"/>
    <col min="9960" max="9960" width="24.28515625" style="388" hidden="1"/>
    <col min="9961" max="9961" width="36.28515625" style="388" hidden="1"/>
    <col min="9962" max="9962" width="24.5703125" style="388" hidden="1"/>
    <col min="9963" max="9963" width="29" style="388" hidden="1"/>
    <col min="9964" max="9964" width="28.7109375" style="388" hidden="1"/>
    <col min="9965" max="9965" width="24.5703125" style="388" hidden="1"/>
    <col min="9966" max="9966" width="36.28515625" style="388" hidden="1"/>
    <col min="9967" max="9967" width="22" style="388" hidden="1"/>
    <col min="9968" max="9968" width="25.85546875" style="388" hidden="1"/>
    <col min="9969" max="9969" width="29" style="388" hidden="1"/>
    <col min="9970" max="9970" width="24.28515625" style="388" hidden="1"/>
    <col min="9971" max="9971" width="22.42578125" style="388" hidden="1"/>
    <col min="9972" max="9972" width="22" style="388" hidden="1"/>
    <col min="9973" max="9973" width="26.5703125" style="388" hidden="1"/>
    <col min="9974" max="9974" width="25.28515625" style="388" hidden="1"/>
    <col min="9975" max="9975" width="25.85546875" style="388" hidden="1"/>
    <col min="9976" max="9976" width="18.42578125" style="388" hidden="1"/>
    <col min="9977" max="9977" width="37.28515625" style="388" hidden="1"/>
    <col min="9978" max="9978" width="20.28515625" style="388" hidden="1"/>
    <col min="9979" max="9979" width="22.28515625" style="388" hidden="1"/>
    <col min="9980" max="9980" width="34.42578125" style="388" hidden="1"/>
    <col min="9981" max="9981" width="22.7109375" style="388" hidden="1"/>
    <col min="9982" max="9982" width="23.42578125" style="388" hidden="1"/>
    <col min="9983" max="9983" width="26.5703125" style="388" hidden="1"/>
    <col min="9984" max="9984" width="32.5703125" style="388" hidden="1"/>
    <col min="9985" max="9985" width="18.28515625" style="388" hidden="1"/>
    <col min="9986" max="9986" width="29.140625" style="388" hidden="1"/>
    <col min="9987" max="9987" width="25.140625" style="388" hidden="1"/>
    <col min="9988" max="9988" width="28.28515625" style="388" hidden="1"/>
    <col min="9989" max="9989" width="31.5703125" style="388" hidden="1"/>
    <col min="9990" max="9990" width="25.85546875" style="388" hidden="1"/>
    <col min="9991" max="9991" width="28.85546875" style="388" hidden="1"/>
    <col min="9992" max="9992" width="28.42578125" style="388" hidden="1"/>
    <col min="9993" max="9993" width="30" style="388" hidden="1"/>
    <col min="9994" max="9994" width="27.7109375" style="388" hidden="1"/>
    <col min="9995" max="9995" width="24.5703125" style="388" hidden="1"/>
    <col min="9996" max="9996" width="26.42578125" style="388" hidden="1"/>
    <col min="9997" max="9997" width="31.140625" style="388" hidden="1"/>
    <col min="9998" max="9998" width="27.7109375" style="388" hidden="1"/>
    <col min="9999" max="9999" width="31.7109375" style="388" hidden="1"/>
    <col min="10000" max="10000" width="10.5703125" style="388" hidden="1"/>
    <col min="10001" max="10001" width="13.85546875" style="388" hidden="1"/>
    <col min="10002" max="10192" width="11.42578125" style="388" hidden="1"/>
    <col min="10193" max="10193" width="42.85546875" style="388" hidden="1"/>
    <col min="10194" max="10194" width="13.7109375" style="388" hidden="1"/>
    <col min="10195" max="10195" width="42.85546875" style="388" hidden="1"/>
    <col min="10196" max="10196" width="13.7109375" style="388" hidden="1"/>
    <col min="10197" max="10197" width="13.42578125" style="388" hidden="1"/>
    <col min="10198" max="10198" width="23.7109375" style="388" hidden="1"/>
    <col min="10199" max="10199" width="10.28515625" style="388" hidden="1"/>
    <col min="10200" max="10200" width="12" style="388" hidden="1"/>
    <col min="10201" max="10201" width="17.7109375" style="388" hidden="1"/>
    <col min="10202" max="10202" width="22.42578125" style="388" hidden="1"/>
    <col min="10203" max="10204" width="25.42578125" style="388" hidden="1"/>
    <col min="10205" max="10205" width="21.7109375" style="388" hidden="1"/>
    <col min="10206" max="10206" width="28" style="388" hidden="1"/>
    <col min="10207" max="10207" width="24" style="388" hidden="1"/>
    <col min="10208" max="10208" width="42.85546875" style="388" hidden="1"/>
    <col min="10209" max="10209" width="21.85546875" style="388" hidden="1"/>
    <col min="10210" max="10210" width="30.7109375" style="388" hidden="1"/>
    <col min="10211" max="10211" width="23.7109375" style="388" hidden="1"/>
    <col min="10212" max="10212" width="24.28515625" style="388" hidden="1"/>
    <col min="10213" max="10213" width="27.5703125" style="388" hidden="1"/>
    <col min="10214" max="10214" width="36.42578125" style="388" hidden="1"/>
    <col min="10215" max="10215" width="22.140625" style="388" hidden="1"/>
    <col min="10216" max="10216" width="24.28515625" style="388" hidden="1"/>
    <col min="10217" max="10217" width="36.28515625" style="388" hidden="1"/>
    <col min="10218" max="10218" width="24.5703125" style="388" hidden="1"/>
    <col min="10219" max="10219" width="29" style="388" hidden="1"/>
    <col min="10220" max="10220" width="28.7109375" style="388" hidden="1"/>
    <col min="10221" max="10221" width="24.5703125" style="388" hidden="1"/>
    <col min="10222" max="10222" width="36.28515625" style="388" hidden="1"/>
    <col min="10223" max="10223" width="22" style="388" hidden="1"/>
    <col min="10224" max="10224" width="25.85546875" style="388" hidden="1"/>
    <col min="10225" max="10225" width="29" style="388" hidden="1"/>
    <col min="10226" max="10226" width="24.28515625" style="388" hidden="1"/>
    <col min="10227" max="10227" width="22.42578125" style="388" hidden="1"/>
    <col min="10228" max="10228" width="22" style="388" hidden="1"/>
    <col min="10229" max="10229" width="26.5703125" style="388" hidden="1"/>
    <col min="10230" max="10230" width="25.28515625" style="388" hidden="1"/>
    <col min="10231" max="10231" width="25.85546875" style="388" hidden="1"/>
    <col min="10232" max="10232" width="18.42578125" style="388" hidden="1"/>
    <col min="10233" max="10233" width="37.28515625" style="388" hidden="1"/>
    <col min="10234" max="10234" width="20.28515625" style="388" hidden="1"/>
    <col min="10235" max="10235" width="22.28515625" style="388" hidden="1"/>
    <col min="10236" max="10236" width="34.42578125" style="388" hidden="1"/>
    <col min="10237" max="10237" width="22.7109375" style="388" hidden="1"/>
    <col min="10238" max="10238" width="23.42578125" style="388" hidden="1"/>
    <col min="10239" max="10239" width="26.5703125" style="388" hidden="1"/>
    <col min="10240" max="10240" width="32.5703125" style="388" hidden="1"/>
    <col min="10241" max="10241" width="18.28515625" style="388" hidden="1"/>
    <col min="10242" max="10242" width="29.140625" style="388" hidden="1"/>
    <col min="10243" max="10243" width="25.140625" style="388" hidden="1"/>
    <col min="10244" max="10244" width="28.28515625" style="388" hidden="1"/>
    <col min="10245" max="10245" width="31.5703125" style="388" hidden="1"/>
    <col min="10246" max="10246" width="25.85546875" style="388" hidden="1"/>
    <col min="10247" max="10247" width="28.85546875" style="388" hidden="1"/>
    <col min="10248" max="10248" width="28.42578125" style="388" hidden="1"/>
    <col min="10249" max="10249" width="30" style="388" hidden="1"/>
    <col min="10250" max="10250" width="27.7109375" style="388" hidden="1"/>
    <col min="10251" max="10251" width="24.5703125" style="388" hidden="1"/>
    <col min="10252" max="10252" width="26.42578125" style="388" hidden="1"/>
    <col min="10253" max="10253" width="31.140625" style="388" hidden="1"/>
    <col min="10254" max="10254" width="27.7109375" style="388" hidden="1"/>
    <col min="10255" max="10255" width="31.7109375" style="388" hidden="1"/>
    <col min="10256" max="10256" width="10.5703125" style="388" hidden="1"/>
    <col min="10257" max="10257" width="13.85546875" style="388" hidden="1"/>
    <col min="10258" max="10448" width="11.42578125" style="388" hidden="1"/>
    <col min="10449" max="10449" width="42.85546875" style="388" hidden="1"/>
    <col min="10450" max="10450" width="13.7109375" style="388" hidden="1"/>
    <col min="10451" max="10451" width="42.85546875" style="388" hidden="1"/>
    <col min="10452" max="10452" width="13.7109375" style="388" hidden="1"/>
    <col min="10453" max="10453" width="13.42578125" style="388" hidden="1"/>
    <col min="10454" max="10454" width="23.7109375" style="388" hidden="1"/>
    <col min="10455" max="10455" width="10.28515625" style="388" hidden="1"/>
    <col min="10456" max="10456" width="12" style="388" hidden="1"/>
    <col min="10457" max="10457" width="17.7109375" style="388" hidden="1"/>
    <col min="10458" max="10458" width="22.42578125" style="388" hidden="1"/>
    <col min="10459" max="10460" width="25.42578125" style="388" hidden="1"/>
    <col min="10461" max="10461" width="21.7109375" style="388" hidden="1"/>
    <col min="10462" max="10462" width="28" style="388" hidden="1"/>
    <col min="10463" max="10463" width="24" style="388" hidden="1"/>
    <col min="10464" max="10464" width="42.85546875" style="388" hidden="1"/>
    <col min="10465" max="10465" width="21.85546875" style="388" hidden="1"/>
    <col min="10466" max="10466" width="30.7109375" style="388" hidden="1"/>
    <col min="10467" max="10467" width="23.7109375" style="388" hidden="1"/>
    <col min="10468" max="10468" width="24.28515625" style="388" hidden="1"/>
    <col min="10469" max="10469" width="27.5703125" style="388" hidden="1"/>
    <col min="10470" max="10470" width="36.42578125" style="388" hidden="1"/>
    <col min="10471" max="10471" width="22.140625" style="388" hidden="1"/>
    <col min="10472" max="10472" width="24.28515625" style="388" hidden="1"/>
    <col min="10473" max="10473" width="36.28515625" style="388" hidden="1"/>
    <col min="10474" max="10474" width="24.5703125" style="388" hidden="1"/>
    <col min="10475" max="10475" width="29" style="388" hidden="1"/>
    <col min="10476" max="10476" width="28.7109375" style="388" hidden="1"/>
    <col min="10477" max="10477" width="24.5703125" style="388" hidden="1"/>
    <col min="10478" max="10478" width="36.28515625" style="388" hidden="1"/>
    <col min="10479" max="10479" width="22" style="388" hidden="1"/>
    <col min="10480" max="10480" width="25.85546875" style="388" hidden="1"/>
    <col min="10481" max="10481" width="29" style="388" hidden="1"/>
    <col min="10482" max="10482" width="24.28515625" style="388" hidden="1"/>
    <col min="10483" max="10483" width="22.42578125" style="388" hidden="1"/>
    <col min="10484" max="10484" width="22" style="388" hidden="1"/>
    <col min="10485" max="10485" width="26.5703125" style="388" hidden="1"/>
    <col min="10486" max="10486" width="25.28515625" style="388" hidden="1"/>
    <col min="10487" max="10487" width="25.85546875" style="388" hidden="1"/>
    <col min="10488" max="10488" width="18.42578125" style="388" hidden="1"/>
    <col min="10489" max="10489" width="37.28515625" style="388" hidden="1"/>
    <col min="10490" max="10490" width="20.28515625" style="388" hidden="1"/>
    <col min="10491" max="10491" width="22.28515625" style="388" hidden="1"/>
    <col min="10492" max="10492" width="34.42578125" style="388" hidden="1"/>
    <col min="10493" max="10493" width="22.7109375" style="388" hidden="1"/>
    <col min="10494" max="10494" width="23.42578125" style="388" hidden="1"/>
    <col min="10495" max="10495" width="26.5703125" style="388" hidden="1"/>
    <col min="10496" max="10496" width="32.5703125" style="388" hidden="1"/>
    <col min="10497" max="10497" width="18.28515625" style="388" hidden="1"/>
    <col min="10498" max="10498" width="29.140625" style="388" hidden="1"/>
    <col min="10499" max="10499" width="25.140625" style="388" hidden="1"/>
    <col min="10500" max="10500" width="28.28515625" style="388" hidden="1"/>
    <col min="10501" max="10501" width="31.5703125" style="388" hidden="1"/>
    <col min="10502" max="10502" width="25.85546875" style="388" hidden="1"/>
    <col min="10503" max="10503" width="28.85546875" style="388" hidden="1"/>
    <col min="10504" max="10504" width="28.42578125" style="388" hidden="1"/>
    <col min="10505" max="10505" width="30" style="388" hidden="1"/>
    <col min="10506" max="10506" width="27.7109375" style="388" hidden="1"/>
    <col min="10507" max="10507" width="24.5703125" style="388" hidden="1"/>
    <col min="10508" max="10508" width="26.42578125" style="388" hidden="1"/>
    <col min="10509" max="10509" width="31.140625" style="388" hidden="1"/>
    <col min="10510" max="10510" width="27.7109375" style="388" hidden="1"/>
    <col min="10511" max="10511" width="31.7109375" style="388" hidden="1"/>
    <col min="10512" max="10512" width="10.5703125" style="388" hidden="1"/>
    <col min="10513" max="10513" width="13.85546875" style="388" hidden="1"/>
    <col min="10514" max="10704" width="11.42578125" style="388" hidden="1"/>
    <col min="10705" max="10705" width="42.85546875" style="388" hidden="1"/>
    <col min="10706" max="10706" width="13.7109375" style="388" hidden="1"/>
    <col min="10707" max="10707" width="42.85546875" style="388" hidden="1"/>
    <col min="10708" max="10708" width="13.7109375" style="388" hidden="1"/>
    <col min="10709" max="10709" width="13.42578125" style="388" hidden="1"/>
    <col min="10710" max="10710" width="23.7109375" style="388" hidden="1"/>
    <col min="10711" max="10711" width="10.28515625" style="388" hidden="1"/>
    <col min="10712" max="10712" width="12" style="388" hidden="1"/>
    <col min="10713" max="10713" width="17.7109375" style="388" hidden="1"/>
    <col min="10714" max="10714" width="22.42578125" style="388" hidden="1"/>
    <col min="10715" max="10716" width="25.42578125" style="388" hidden="1"/>
    <col min="10717" max="10717" width="21.7109375" style="388" hidden="1"/>
    <col min="10718" max="10718" width="28" style="388" hidden="1"/>
    <col min="10719" max="10719" width="24" style="388" hidden="1"/>
    <col min="10720" max="10720" width="42.85546875" style="388" hidden="1"/>
    <col min="10721" max="10721" width="21.85546875" style="388" hidden="1"/>
    <col min="10722" max="10722" width="30.7109375" style="388" hidden="1"/>
    <col min="10723" max="10723" width="23.7109375" style="388" hidden="1"/>
    <col min="10724" max="10724" width="24.28515625" style="388" hidden="1"/>
    <col min="10725" max="10725" width="27.5703125" style="388" hidden="1"/>
    <col min="10726" max="10726" width="36.42578125" style="388" hidden="1"/>
    <col min="10727" max="10727" width="22.140625" style="388" hidden="1"/>
    <col min="10728" max="10728" width="24.28515625" style="388" hidden="1"/>
    <col min="10729" max="10729" width="36.28515625" style="388" hidden="1"/>
    <col min="10730" max="10730" width="24.5703125" style="388" hidden="1"/>
    <col min="10731" max="10731" width="29" style="388" hidden="1"/>
    <col min="10732" max="10732" width="28.7109375" style="388" hidden="1"/>
    <col min="10733" max="10733" width="24.5703125" style="388" hidden="1"/>
    <col min="10734" max="10734" width="36.28515625" style="388" hidden="1"/>
    <col min="10735" max="10735" width="22" style="388" hidden="1"/>
    <col min="10736" max="10736" width="25.85546875" style="388" hidden="1"/>
    <col min="10737" max="10737" width="29" style="388" hidden="1"/>
    <col min="10738" max="10738" width="24.28515625" style="388" hidden="1"/>
    <col min="10739" max="10739" width="22.42578125" style="388" hidden="1"/>
    <col min="10740" max="10740" width="22" style="388" hidden="1"/>
    <col min="10741" max="10741" width="26.5703125" style="388" hidden="1"/>
    <col min="10742" max="10742" width="25.28515625" style="388" hidden="1"/>
    <col min="10743" max="10743" width="25.85546875" style="388" hidden="1"/>
    <col min="10744" max="10744" width="18.42578125" style="388" hidden="1"/>
    <col min="10745" max="10745" width="37.28515625" style="388" hidden="1"/>
    <col min="10746" max="10746" width="20.28515625" style="388" hidden="1"/>
    <col min="10747" max="10747" width="22.28515625" style="388" hidden="1"/>
    <col min="10748" max="10748" width="34.42578125" style="388" hidden="1"/>
    <col min="10749" max="10749" width="22.7109375" style="388" hidden="1"/>
    <col min="10750" max="10750" width="23.42578125" style="388" hidden="1"/>
    <col min="10751" max="10751" width="26.5703125" style="388" hidden="1"/>
    <col min="10752" max="10752" width="32.5703125" style="388" hidden="1"/>
    <col min="10753" max="10753" width="18.28515625" style="388" hidden="1"/>
    <col min="10754" max="10754" width="29.140625" style="388" hidden="1"/>
    <col min="10755" max="10755" width="25.140625" style="388" hidden="1"/>
    <col min="10756" max="10756" width="28.28515625" style="388" hidden="1"/>
    <col min="10757" max="10757" width="31.5703125" style="388" hidden="1"/>
    <col min="10758" max="10758" width="25.85546875" style="388" hidden="1"/>
    <col min="10759" max="10759" width="28.85546875" style="388" hidden="1"/>
    <col min="10760" max="10760" width="28.42578125" style="388" hidden="1"/>
    <col min="10761" max="10761" width="30" style="388" hidden="1"/>
    <col min="10762" max="10762" width="27.7109375" style="388" hidden="1"/>
    <col min="10763" max="10763" width="24.5703125" style="388" hidden="1"/>
    <col min="10764" max="10764" width="26.42578125" style="388" hidden="1"/>
    <col min="10765" max="10765" width="31.140625" style="388" hidden="1"/>
    <col min="10766" max="10766" width="27.7109375" style="388" hidden="1"/>
    <col min="10767" max="10767" width="31.7109375" style="388" hidden="1"/>
    <col min="10768" max="10768" width="10.5703125" style="388" hidden="1"/>
    <col min="10769" max="10769" width="13.85546875" style="388" hidden="1"/>
    <col min="10770" max="10960" width="11.42578125" style="388" hidden="1"/>
    <col min="10961" max="10961" width="42.85546875" style="388" hidden="1"/>
    <col min="10962" max="10962" width="13.7109375" style="388" hidden="1"/>
    <col min="10963" max="10963" width="42.85546875" style="388" hidden="1"/>
    <col min="10964" max="10964" width="13.7109375" style="388" hidden="1"/>
    <col min="10965" max="10965" width="13.42578125" style="388" hidden="1"/>
    <col min="10966" max="10966" width="23.7109375" style="388" hidden="1"/>
    <col min="10967" max="10967" width="10.28515625" style="388" hidden="1"/>
    <col min="10968" max="10968" width="12" style="388" hidden="1"/>
    <col min="10969" max="10969" width="17.7109375" style="388" hidden="1"/>
    <col min="10970" max="10970" width="22.42578125" style="388" hidden="1"/>
    <col min="10971" max="10972" width="25.42578125" style="388" hidden="1"/>
    <col min="10973" max="10973" width="21.7109375" style="388" hidden="1"/>
    <col min="10974" max="10974" width="28" style="388" hidden="1"/>
    <col min="10975" max="10975" width="24" style="388" hidden="1"/>
    <col min="10976" max="10976" width="42.85546875" style="388" hidden="1"/>
    <col min="10977" max="10977" width="21.85546875" style="388" hidden="1"/>
    <col min="10978" max="10978" width="30.7109375" style="388" hidden="1"/>
    <col min="10979" max="10979" width="23.7109375" style="388" hidden="1"/>
    <col min="10980" max="10980" width="24.28515625" style="388" hidden="1"/>
    <col min="10981" max="10981" width="27.5703125" style="388" hidden="1"/>
    <col min="10982" max="10982" width="36.42578125" style="388" hidden="1"/>
    <col min="10983" max="10983" width="22.140625" style="388" hidden="1"/>
    <col min="10984" max="10984" width="24.28515625" style="388" hidden="1"/>
    <col min="10985" max="10985" width="36.28515625" style="388" hidden="1"/>
    <col min="10986" max="10986" width="24.5703125" style="388" hidden="1"/>
    <col min="10987" max="10987" width="29" style="388" hidden="1"/>
    <col min="10988" max="10988" width="28.7109375" style="388" hidden="1"/>
    <col min="10989" max="10989" width="24.5703125" style="388" hidden="1"/>
    <col min="10990" max="10990" width="36.28515625" style="388" hidden="1"/>
    <col min="10991" max="10991" width="22" style="388" hidden="1"/>
    <col min="10992" max="10992" width="25.85546875" style="388" hidden="1"/>
    <col min="10993" max="10993" width="29" style="388" hidden="1"/>
    <col min="10994" max="10994" width="24.28515625" style="388" hidden="1"/>
    <col min="10995" max="10995" width="22.42578125" style="388" hidden="1"/>
    <col min="10996" max="10996" width="22" style="388" hidden="1"/>
    <col min="10997" max="10997" width="26.5703125" style="388" hidden="1"/>
    <col min="10998" max="10998" width="25.28515625" style="388" hidden="1"/>
    <col min="10999" max="10999" width="25.85546875" style="388" hidden="1"/>
    <col min="11000" max="11000" width="18.42578125" style="388" hidden="1"/>
    <col min="11001" max="11001" width="37.28515625" style="388" hidden="1"/>
    <col min="11002" max="11002" width="20.28515625" style="388" hidden="1"/>
    <col min="11003" max="11003" width="22.28515625" style="388" hidden="1"/>
    <col min="11004" max="11004" width="34.42578125" style="388" hidden="1"/>
    <col min="11005" max="11005" width="22.7109375" style="388" hidden="1"/>
    <col min="11006" max="11006" width="23.42578125" style="388" hidden="1"/>
    <col min="11007" max="11007" width="26.5703125" style="388" hidden="1"/>
    <col min="11008" max="11008" width="32.5703125" style="388" hidden="1"/>
    <col min="11009" max="11009" width="18.28515625" style="388" hidden="1"/>
    <col min="11010" max="11010" width="29.140625" style="388" hidden="1"/>
    <col min="11011" max="11011" width="25.140625" style="388" hidden="1"/>
    <col min="11012" max="11012" width="28.28515625" style="388" hidden="1"/>
    <col min="11013" max="11013" width="31.5703125" style="388" hidden="1"/>
    <col min="11014" max="11014" width="25.85546875" style="388" hidden="1"/>
    <col min="11015" max="11015" width="28.85546875" style="388" hidden="1"/>
    <col min="11016" max="11016" width="28.42578125" style="388" hidden="1"/>
    <col min="11017" max="11017" width="30" style="388" hidden="1"/>
    <col min="11018" max="11018" width="27.7109375" style="388" hidden="1"/>
    <col min="11019" max="11019" width="24.5703125" style="388" hidden="1"/>
    <col min="11020" max="11020" width="26.42578125" style="388" hidden="1"/>
    <col min="11021" max="11021" width="31.140625" style="388" hidden="1"/>
    <col min="11022" max="11022" width="27.7109375" style="388" hidden="1"/>
    <col min="11023" max="11023" width="31.7109375" style="388" hidden="1"/>
    <col min="11024" max="11024" width="10.5703125" style="388" hidden="1"/>
    <col min="11025" max="11025" width="13.85546875" style="388" hidden="1"/>
    <col min="11026" max="11216" width="11.42578125" style="388" hidden="1"/>
    <col min="11217" max="11217" width="42.85546875" style="388" hidden="1"/>
    <col min="11218" max="11218" width="13.7109375" style="388" hidden="1"/>
    <col min="11219" max="11219" width="42.85546875" style="388" hidden="1"/>
    <col min="11220" max="11220" width="13.7109375" style="388" hidden="1"/>
    <col min="11221" max="11221" width="13.42578125" style="388" hidden="1"/>
    <col min="11222" max="11222" width="23.7109375" style="388" hidden="1"/>
    <col min="11223" max="11223" width="10.28515625" style="388" hidden="1"/>
    <col min="11224" max="11224" width="12" style="388" hidden="1"/>
    <col min="11225" max="11225" width="17.7109375" style="388" hidden="1"/>
    <col min="11226" max="11226" width="22.42578125" style="388" hidden="1"/>
    <col min="11227" max="11228" width="25.42578125" style="388" hidden="1"/>
    <col min="11229" max="11229" width="21.7109375" style="388" hidden="1"/>
    <col min="11230" max="11230" width="28" style="388" hidden="1"/>
    <col min="11231" max="11231" width="24" style="388" hidden="1"/>
    <col min="11232" max="11232" width="42.85546875" style="388" hidden="1"/>
    <col min="11233" max="11233" width="21.85546875" style="388" hidden="1"/>
    <col min="11234" max="11234" width="30.7109375" style="388" hidden="1"/>
    <col min="11235" max="11235" width="23.7109375" style="388" hidden="1"/>
    <col min="11236" max="11236" width="24.28515625" style="388" hidden="1"/>
    <col min="11237" max="11237" width="27.5703125" style="388" hidden="1"/>
    <col min="11238" max="11238" width="36.42578125" style="388" hidden="1"/>
    <col min="11239" max="11239" width="22.140625" style="388" hidden="1"/>
    <col min="11240" max="11240" width="24.28515625" style="388" hidden="1"/>
    <col min="11241" max="11241" width="36.28515625" style="388" hidden="1"/>
    <col min="11242" max="11242" width="24.5703125" style="388" hidden="1"/>
    <col min="11243" max="11243" width="29" style="388" hidden="1"/>
    <col min="11244" max="11244" width="28.7109375" style="388" hidden="1"/>
    <col min="11245" max="11245" width="24.5703125" style="388" hidden="1"/>
    <col min="11246" max="11246" width="36.28515625" style="388" hidden="1"/>
    <col min="11247" max="11247" width="22" style="388" hidden="1"/>
    <col min="11248" max="11248" width="25.85546875" style="388" hidden="1"/>
    <col min="11249" max="11249" width="29" style="388" hidden="1"/>
    <col min="11250" max="11250" width="24.28515625" style="388" hidden="1"/>
    <col min="11251" max="11251" width="22.42578125" style="388" hidden="1"/>
    <col min="11252" max="11252" width="22" style="388" hidden="1"/>
    <col min="11253" max="11253" width="26.5703125" style="388" hidden="1"/>
    <col min="11254" max="11254" width="25.28515625" style="388" hidden="1"/>
    <col min="11255" max="11255" width="25.85546875" style="388" hidden="1"/>
    <col min="11256" max="11256" width="18.42578125" style="388" hidden="1"/>
    <col min="11257" max="11257" width="37.28515625" style="388" hidden="1"/>
    <col min="11258" max="11258" width="20.28515625" style="388" hidden="1"/>
    <col min="11259" max="11259" width="22.28515625" style="388" hidden="1"/>
    <col min="11260" max="11260" width="34.42578125" style="388" hidden="1"/>
    <col min="11261" max="11261" width="22.7109375" style="388" hidden="1"/>
    <col min="11262" max="11262" width="23.42578125" style="388" hidden="1"/>
    <col min="11263" max="11263" width="26.5703125" style="388" hidden="1"/>
    <col min="11264" max="11264" width="32.5703125" style="388" hidden="1"/>
    <col min="11265" max="11265" width="18.28515625" style="388" hidden="1"/>
    <col min="11266" max="11266" width="29.140625" style="388" hidden="1"/>
    <col min="11267" max="11267" width="25.140625" style="388" hidden="1"/>
    <col min="11268" max="11268" width="28.28515625" style="388" hidden="1"/>
    <col min="11269" max="11269" width="31.5703125" style="388" hidden="1"/>
    <col min="11270" max="11270" width="25.85546875" style="388" hidden="1"/>
    <col min="11271" max="11271" width="28.85546875" style="388" hidden="1"/>
    <col min="11272" max="11272" width="28.42578125" style="388" hidden="1"/>
    <col min="11273" max="11273" width="30" style="388" hidden="1"/>
    <col min="11274" max="11274" width="27.7109375" style="388" hidden="1"/>
    <col min="11275" max="11275" width="24.5703125" style="388" hidden="1"/>
    <col min="11276" max="11276" width="26.42578125" style="388" hidden="1"/>
    <col min="11277" max="11277" width="31.140625" style="388" hidden="1"/>
    <col min="11278" max="11278" width="27.7109375" style="388" hidden="1"/>
    <col min="11279" max="11279" width="31.7109375" style="388" hidden="1"/>
    <col min="11280" max="11280" width="10.5703125" style="388" hidden="1"/>
    <col min="11281" max="11281" width="13.85546875" style="388" hidden="1"/>
    <col min="11282" max="11472" width="11.42578125" style="388" hidden="1"/>
    <col min="11473" max="11473" width="42.85546875" style="388" hidden="1"/>
    <col min="11474" max="11474" width="13.7109375" style="388" hidden="1"/>
    <col min="11475" max="11475" width="42.85546875" style="388" hidden="1"/>
    <col min="11476" max="11476" width="13.7109375" style="388" hidden="1"/>
    <col min="11477" max="11477" width="13.42578125" style="388" hidden="1"/>
    <col min="11478" max="11478" width="23.7109375" style="388" hidden="1"/>
    <col min="11479" max="11479" width="10.28515625" style="388" hidden="1"/>
    <col min="11480" max="11480" width="12" style="388" hidden="1"/>
    <col min="11481" max="11481" width="17.7109375" style="388" hidden="1"/>
    <col min="11482" max="11482" width="22.42578125" style="388" hidden="1"/>
    <col min="11483" max="11484" width="25.42578125" style="388" hidden="1"/>
    <col min="11485" max="11485" width="21.7109375" style="388" hidden="1"/>
    <col min="11486" max="11486" width="28" style="388" hidden="1"/>
    <col min="11487" max="11487" width="24" style="388" hidden="1"/>
    <col min="11488" max="11488" width="42.85546875" style="388" hidden="1"/>
    <col min="11489" max="11489" width="21.85546875" style="388" hidden="1"/>
    <col min="11490" max="11490" width="30.7109375" style="388" hidden="1"/>
    <col min="11491" max="11491" width="23.7109375" style="388" hidden="1"/>
    <col min="11492" max="11492" width="24.28515625" style="388" hidden="1"/>
    <col min="11493" max="11493" width="27.5703125" style="388" hidden="1"/>
    <col min="11494" max="11494" width="36.42578125" style="388" hidden="1"/>
    <col min="11495" max="11495" width="22.140625" style="388" hidden="1"/>
    <col min="11496" max="11496" width="24.28515625" style="388" hidden="1"/>
    <col min="11497" max="11497" width="36.28515625" style="388" hidden="1"/>
    <col min="11498" max="11498" width="24.5703125" style="388" hidden="1"/>
    <col min="11499" max="11499" width="29" style="388" hidden="1"/>
    <col min="11500" max="11500" width="28.7109375" style="388" hidden="1"/>
    <col min="11501" max="11501" width="24.5703125" style="388" hidden="1"/>
    <col min="11502" max="11502" width="36.28515625" style="388" hidden="1"/>
    <col min="11503" max="11503" width="22" style="388" hidden="1"/>
    <col min="11504" max="11504" width="25.85546875" style="388" hidden="1"/>
    <col min="11505" max="11505" width="29" style="388" hidden="1"/>
    <col min="11506" max="11506" width="24.28515625" style="388" hidden="1"/>
    <col min="11507" max="11507" width="22.42578125" style="388" hidden="1"/>
    <col min="11508" max="11508" width="22" style="388" hidden="1"/>
    <col min="11509" max="11509" width="26.5703125" style="388" hidden="1"/>
    <col min="11510" max="11510" width="25.28515625" style="388" hidden="1"/>
    <col min="11511" max="11511" width="25.85546875" style="388" hidden="1"/>
    <col min="11512" max="11512" width="18.42578125" style="388" hidden="1"/>
    <col min="11513" max="11513" width="37.28515625" style="388" hidden="1"/>
    <col min="11514" max="11514" width="20.28515625" style="388" hidden="1"/>
    <col min="11515" max="11515" width="22.28515625" style="388" hidden="1"/>
    <col min="11516" max="11516" width="34.42578125" style="388" hidden="1"/>
    <col min="11517" max="11517" width="22.7109375" style="388" hidden="1"/>
    <col min="11518" max="11518" width="23.42578125" style="388" hidden="1"/>
    <col min="11519" max="11519" width="26.5703125" style="388" hidden="1"/>
    <col min="11520" max="11520" width="32.5703125" style="388" hidden="1"/>
    <col min="11521" max="11521" width="18.28515625" style="388" hidden="1"/>
    <col min="11522" max="11522" width="29.140625" style="388" hidden="1"/>
    <col min="11523" max="11523" width="25.140625" style="388" hidden="1"/>
    <col min="11524" max="11524" width="28.28515625" style="388" hidden="1"/>
    <col min="11525" max="11525" width="31.5703125" style="388" hidden="1"/>
    <col min="11526" max="11526" width="25.85546875" style="388" hidden="1"/>
    <col min="11527" max="11527" width="28.85546875" style="388" hidden="1"/>
    <col min="11528" max="11528" width="28.42578125" style="388" hidden="1"/>
    <col min="11529" max="11529" width="30" style="388" hidden="1"/>
    <col min="11530" max="11530" width="27.7109375" style="388" hidden="1"/>
    <col min="11531" max="11531" width="24.5703125" style="388" hidden="1"/>
    <col min="11532" max="11532" width="26.42578125" style="388" hidden="1"/>
    <col min="11533" max="11533" width="31.140625" style="388" hidden="1"/>
    <col min="11534" max="11534" width="27.7109375" style="388" hidden="1"/>
    <col min="11535" max="11535" width="31.7109375" style="388" hidden="1"/>
    <col min="11536" max="11536" width="10.5703125" style="388" hidden="1"/>
    <col min="11537" max="11537" width="13.85546875" style="388" hidden="1"/>
    <col min="11538" max="11728" width="11.42578125" style="388" hidden="1"/>
    <col min="11729" max="11729" width="42.85546875" style="388" hidden="1"/>
    <col min="11730" max="11730" width="13.7109375" style="388" hidden="1"/>
    <col min="11731" max="11731" width="42.85546875" style="388" hidden="1"/>
    <col min="11732" max="11732" width="13.7109375" style="388" hidden="1"/>
    <col min="11733" max="11733" width="13.42578125" style="388" hidden="1"/>
    <col min="11734" max="11734" width="23.7109375" style="388" hidden="1"/>
    <col min="11735" max="11735" width="10.28515625" style="388" hidden="1"/>
    <col min="11736" max="11736" width="12" style="388" hidden="1"/>
    <col min="11737" max="11737" width="17.7109375" style="388" hidden="1"/>
    <col min="11738" max="11738" width="22.42578125" style="388" hidden="1"/>
    <col min="11739" max="11740" width="25.42578125" style="388" hidden="1"/>
    <col min="11741" max="11741" width="21.7109375" style="388" hidden="1"/>
    <col min="11742" max="11742" width="28" style="388" hidden="1"/>
    <col min="11743" max="11743" width="24" style="388" hidden="1"/>
    <col min="11744" max="11744" width="42.85546875" style="388" hidden="1"/>
    <col min="11745" max="11745" width="21.85546875" style="388" hidden="1"/>
    <col min="11746" max="11746" width="30.7109375" style="388" hidden="1"/>
    <col min="11747" max="11747" width="23.7109375" style="388" hidden="1"/>
    <col min="11748" max="11748" width="24.28515625" style="388" hidden="1"/>
    <col min="11749" max="11749" width="27.5703125" style="388" hidden="1"/>
    <col min="11750" max="11750" width="36.42578125" style="388" hidden="1"/>
    <col min="11751" max="11751" width="22.140625" style="388" hidden="1"/>
    <col min="11752" max="11752" width="24.28515625" style="388" hidden="1"/>
    <col min="11753" max="11753" width="36.28515625" style="388" hidden="1"/>
    <col min="11754" max="11754" width="24.5703125" style="388" hidden="1"/>
    <col min="11755" max="11755" width="29" style="388" hidden="1"/>
    <col min="11756" max="11756" width="28.7109375" style="388" hidden="1"/>
    <col min="11757" max="11757" width="24.5703125" style="388" hidden="1"/>
    <col min="11758" max="11758" width="36.28515625" style="388" hidden="1"/>
    <col min="11759" max="11759" width="22" style="388" hidden="1"/>
    <col min="11760" max="11760" width="25.85546875" style="388" hidden="1"/>
    <col min="11761" max="11761" width="29" style="388" hidden="1"/>
    <col min="11762" max="11762" width="24.28515625" style="388" hidden="1"/>
    <col min="11763" max="11763" width="22.42578125" style="388" hidden="1"/>
    <col min="11764" max="11764" width="22" style="388" hidden="1"/>
    <col min="11765" max="11765" width="26.5703125" style="388" hidden="1"/>
    <col min="11766" max="11766" width="25.28515625" style="388" hidden="1"/>
    <col min="11767" max="11767" width="25.85546875" style="388" hidden="1"/>
    <col min="11768" max="11768" width="18.42578125" style="388" hidden="1"/>
    <col min="11769" max="11769" width="37.28515625" style="388" hidden="1"/>
    <col min="11770" max="11770" width="20.28515625" style="388" hidden="1"/>
    <col min="11771" max="11771" width="22.28515625" style="388" hidden="1"/>
    <col min="11772" max="11772" width="34.42578125" style="388" hidden="1"/>
    <col min="11773" max="11773" width="22.7109375" style="388" hidden="1"/>
    <col min="11774" max="11774" width="23.42578125" style="388" hidden="1"/>
    <col min="11775" max="11775" width="26.5703125" style="388" hidden="1"/>
    <col min="11776" max="11776" width="32.5703125" style="388" hidden="1"/>
    <col min="11777" max="11777" width="18.28515625" style="388" hidden="1"/>
    <col min="11778" max="11778" width="29.140625" style="388" hidden="1"/>
    <col min="11779" max="11779" width="25.140625" style="388" hidden="1"/>
    <col min="11780" max="11780" width="28.28515625" style="388" hidden="1"/>
    <col min="11781" max="11781" width="31.5703125" style="388" hidden="1"/>
    <col min="11782" max="11782" width="25.85546875" style="388" hidden="1"/>
    <col min="11783" max="11783" width="28.85546875" style="388" hidden="1"/>
    <col min="11784" max="11784" width="28.42578125" style="388" hidden="1"/>
    <col min="11785" max="11785" width="30" style="388" hidden="1"/>
    <col min="11786" max="11786" width="27.7109375" style="388" hidden="1"/>
    <col min="11787" max="11787" width="24.5703125" style="388" hidden="1"/>
    <col min="11788" max="11788" width="26.42578125" style="388" hidden="1"/>
    <col min="11789" max="11789" width="31.140625" style="388" hidden="1"/>
    <col min="11790" max="11790" width="27.7109375" style="388" hidden="1"/>
    <col min="11791" max="11791" width="31.7109375" style="388" hidden="1"/>
    <col min="11792" max="11792" width="10.5703125" style="388" hidden="1"/>
    <col min="11793" max="11793" width="13.85546875" style="388" hidden="1"/>
    <col min="11794" max="11984" width="11.42578125" style="388" hidden="1"/>
    <col min="11985" max="11985" width="42.85546875" style="388" hidden="1"/>
    <col min="11986" max="11986" width="13.7109375" style="388" hidden="1"/>
    <col min="11987" max="11987" width="42.85546875" style="388" hidden="1"/>
    <col min="11988" max="11988" width="13.7109375" style="388" hidden="1"/>
    <col min="11989" max="11989" width="13.42578125" style="388" hidden="1"/>
    <col min="11990" max="11990" width="23.7109375" style="388" hidden="1"/>
    <col min="11991" max="11991" width="10.28515625" style="388" hidden="1"/>
    <col min="11992" max="11992" width="12" style="388" hidden="1"/>
    <col min="11993" max="11993" width="17.7109375" style="388" hidden="1"/>
    <col min="11994" max="11994" width="22.42578125" style="388" hidden="1"/>
    <col min="11995" max="11996" width="25.42578125" style="388" hidden="1"/>
    <col min="11997" max="11997" width="21.7109375" style="388" hidden="1"/>
    <col min="11998" max="11998" width="28" style="388" hidden="1"/>
    <col min="11999" max="11999" width="24" style="388" hidden="1"/>
    <col min="12000" max="12000" width="42.85546875" style="388" hidden="1"/>
    <col min="12001" max="12001" width="21.85546875" style="388" hidden="1"/>
    <col min="12002" max="12002" width="30.7109375" style="388" hidden="1"/>
    <col min="12003" max="12003" width="23.7109375" style="388" hidden="1"/>
    <col min="12004" max="12004" width="24.28515625" style="388" hidden="1"/>
    <col min="12005" max="12005" width="27.5703125" style="388" hidden="1"/>
    <col min="12006" max="12006" width="36.42578125" style="388" hidden="1"/>
    <col min="12007" max="12007" width="22.140625" style="388" hidden="1"/>
    <col min="12008" max="12008" width="24.28515625" style="388" hidden="1"/>
    <col min="12009" max="12009" width="36.28515625" style="388" hidden="1"/>
    <col min="12010" max="12010" width="24.5703125" style="388" hidden="1"/>
    <col min="12011" max="12011" width="29" style="388" hidden="1"/>
    <col min="12012" max="12012" width="28.7109375" style="388" hidden="1"/>
    <col min="12013" max="12013" width="24.5703125" style="388" hidden="1"/>
    <col min="12014" max="12014" width="36.28515625" style="388" hidden="1"/>
    <col min="12015" max="12015" width="22" style="388" hidden="1"/>
    <col min="12016" max="12016" width="25.85546875" style="388" hidden="1"/>
    <col min="12017" max="12017" width="29" style="388" hidden="1"/>
    <col min="12018" max="12018" width="24.28515625" style="388" hidden="1"/>
    <col min="12019" max="12019" width="22.42578125" style="388" hidden="1"/>
    <col min="12020" max="12020" width="22" style="388" hidden="1"/>
    <col min="12021" max="12021" width="26.5703125" style="388" hidden="1"/>
    <col min="12022" max="12022" width="25.28515625" style="388" hidden="1"/>
    <col min="12023" max="12023" width="25.85546875" style="388" hidden="1"/>
    <col min="12024" max="12024" width="18.42578125" style="388" hidden="1"/>
    <col min="12025" max="12025" width="37.28515625" style="388" hidden="1"/>
    <col min="12026" max="12026" width="20.28515625" style="388" hidden="1"/>
    <col min="12027" max="12027" width="22.28515625" style="388" hidden="1"/>
    <col min="12028" max="12028" width="34.42578125" style="388" hidden="1"/>
    <col min="12029" max="12029" width="22.7109375" style="388" hidden="1"/>
    <col min="12030" max="12030" width="23.42578125" style="388" hidden="1"/>
    <col min="12031" max="12031" width="26.5703125" style="388" hidden="1"/>
    <col min="12032" max="12032" width="32.5703125" style="388" hidden="1"/>
    <col min="12033" max="12033" width="18.28515625" style="388" hidden="1"/>
    <col min="12034" max="12034" width="29.140625" style="388" hidden="1"/>
    <col min="12035" max="12035" width="25.140625" style="388" hidden="1"/>
    <col min="12036" max="12036" width="28.28515625" style="388" hidden="1"/>
    <col min="12037" max="12037" width="31.5703125" style="388" hidden="1"/>
    <col min="12038" max="12038" width="25.85546875" style="388" hidden="1"/>
    <col min="12039" max="12039" width="28.85546875" style="388" hidden="1"/>
    <col min="12040" max="12040" width="28.42578125" style="388" hidden="1"/>
    <col min="12041" max="12041" width="30" style="388" hidden="1"/>
    <col min="12042" max="12042" width="27.7109375" style="388" hidden="1"/>
    <col min="12043" max="12043" width="24.5703125" style="388" hidden="1"/>
    <col min="12044" max="12044" width="26.42578125" style="388" hidden="1"/>
    <col min="12045" max="12045" width="31.140625" style="388" hidden="1"/>
    <col min="12046" max="12046" width="27.7109375" style="388" hidden="1"/>
    <col min="12047" max="12047" width="31.7109375" style="388" hidden="1"/>
    <col min="12048" max="12048" width="10.5703125" style="388" hidden="1"/>
    <col min="12049" max="12049" width="13.85546875" style="388" hidden="1"/>
    <col min="12050" max="12240" width="11.42578125" style="388" hidden="1"/>
    <col min="12241" max="12241" width="42.85546875" style="388" hidden="1"/>
    <col min="12242" max="12242" width="13.7109375" style="388" hidden="1"/>
    <col min="12243" max="12243" width="42.85546875" style="388" hidden="1"/>
    <col min="12244" max="12244" width="13.7109375" style="388" hidden="1"/>
    <col min="12245" max="12245" width="13.42578125" style="388" hidden="1"/>
    <col min="12246" max="12246" width="23.7109375" style="388" hidden="1"/>
    <col min="12247" max="12247" width="10.28515625" style="388" hidden="1"/>
    <col min="12248" max="12248" width="12" style="388" hidden="1"/>
    <col min="12249" max="12249" width="17.7109375" style="388" hidden="1"/>
    <col min="12250" max="12250" width="22.42578125" style="388" hidden="1"/>
    <col min="12251" max="12252" width="25.42578125" style="388" hidden="1"/>
    <col min="12253" max="12253" width="21.7109375" style="388" hidden="1"/>
    <col min="12254" max="12254" width="28" style="388" hidden="1"/>
    <col min="12255" max="12255" width="24" style="388" hidden="1"/>
    <col min="12256" max="12256" width="42.85546875" style="388" hidden="1"/>
    <col min="12257" max="12257" width="21.85546875" style="388" hidden="1"/>
    <col min="12258" max="12258" width="30.7109375" style="388" hidden="1"/>
    <col min="12259" max="12259" width="23.7109375" style="388" hidden="1"/>
    <col min="12260" max="12260" width="24.28515625" style="388" hidden="1"/>
    <col min="12261" max="12261" width="27.5703125" style="388" hidden="1"/>
    <col min="12262" max="12262" width="36.42578125" style="388" hidden="1"/>
    <col min="12263" max="12263" width="22.140625" style="388" hidden="1"/>
    <col min="12264" max="12264" width="24.28515625" style="388" hidden="1"/>
    <col min="12265" max="12265" width="36.28515625" style="388" hidden="1"/>
    <col min="12266" max="12266" width="24.5703125" style="388" hidden="1"/>
    <col min="12267" max="12267" width="29" style="388" hidden="1"/>
    <col min="12268" max="12268" width="28.7109375" style="388" hidden="1"/>
    <col min="12269" max="12269" width="24.5703125" style="388" hidden="1"/>
    <col min="12270" max="12270" width="36.28515625" style="388" hidden="1"/>
    <col min="12271" max="12271" width="22" style="388" hidden="1"/>
    <col min="12272" max="12272" width="25.85546875" style="388" hidden="1"/>
    <col min="12273" max="12273" width="29" style="388" hidden="1"/>
    <col min="12274" max="12274" width="24.28515625" style="388" hidden="1"/>
    <col min="12275" max="12275" width="22.42578125" style="388" hidden="1"/>
    <col min="12276" max="12276" width="22" style="388" hidden="1"/>
    <col min="12277" max="12277" width="26.5703125" style="388" hidden="1"/>
    <col min="12278" max="12278" width="25.28515625" style="388" hidden="1"/>
    <col min="12279" max="12279" width="25.85546875" style="388" hidden="1"/>
    <col min="12280" max="12280" width="18.42578125" style="388" hidden="1"/>
    <col min="12281" max="12281" width="37.28515625" style="388" hidden="1"/>
    <col min="12282" max="12282" width="20.28515625" style="388" hidden="1"/>
    <col min="12283" max="12283" width="22.28515625" style="388" hidden="1"/>
    <col min="12284" max="12284" width="34.42578125" style="388" hidden="1"/>
    <col min="12285" max="12285" width="22.7109375" style="388" hidden="1"/>
    <col min="12286" max="12286" width="23.42578125" style="388" hidden="1"/>
    <col min="12287" max="12287" width="26.5703125" style="388" hidden="1"/>
    <col min="12288" max="12288" width="32.5703125" style="388" hidden="1"/>
    <col min="12289" max="12289" width="18.28515625" style="388" hidden="1"/>
    <col min="12290" max="12290" width="29.140625" style="388" hidden="1"/>
    <col min="12291" max="12291" width="25.140625" style="388" hidden="1"/>
    <col min="12292" max="12292" width="28.28515625" style="388" hidden="1"/>
    <col min="12293" max="12293" width="31.5703125" style="388" hidden="1"/>
    <col min="12294" max="12294" width="25.85546875" style="388" hidden="1"/>
    <col min="12295" max="12295" width="28.85546875" style="388" hidden="1"/>
    <col min="12296" max="12296" width="28.42578125" style="388" hidden="1"/>
    <col min="12297" max="12297" width="30" style="388" hidden="1"/>
    <col min="12298" max="12298" width="27.7109375" style="388" hidden="1"/>
    <col min="12299" max="12299" width="24.5703125" style="388" hidden="1"/>
    <col min="12300" max="12300" width="26.42578125" style="388" hidden="1"/>
    <col min="12301" max="12301" width="31.140625" style="388" hidden="1"/>
    <col min="12302" max="12302" width="27.7109375" style="388" hidden="1"/>
    <col min="12303" max="12303" width="31.7109375" style="388" hidden="1"/>
    <col min="12304" max="12304" width="10.5703125" style="388" hidden="1"/>
    <col min="12305" max="12305" width="13.85546875" style="388" hidden="1"/>
    <col min="12306" max="12496" width="11.42578125" style="388" hidden="1"/>
    <col min="12497" max="12497" width="42.85546875" style="388" hidden="1"/>
    <col min="12498" max="12498" width="13.7109375" style="388" hidden="1"/>
    <col min="12499" max="12499" width="42.85546875" style="388" hidden="1"/>
    <col min="12500" max="12500" width="13.7109375" style="388" hidden="1"/>
    <col min="12501" max="12501" width="13.42578125" style="388" hidden="1"/>
    <col min="12502" max="12502" width="23.7109375" style="388" hidden="1"/>
    <col min="12503" max="12503" width="10.28515625" style="388" hidden="1"/>
    <col min="12504" max="12504" width="12" style="388" hidden="1"/>
    <col min="12505" max="12505" width="17.7109375" style="388" hidden="1"/>
    <col min="12506" max="12506" width="22.42578125" style="388" hidden="1"/>
    <col min="12507" max="12508" width="25.42578125" style="388" hidden="1"/>
    <col min="12509" max="12509" width="21.7109375" style="388" hidden="1"/>
    <col min="12510" max="12510" width="28" style="388" hidden="1"/>
    <col min="12511" max="12511" width="24" style="388" hidden="1"/>
    <col min="12512" max="12512" width="42.85546875" style="388" hidden="1"/>
    <col min="12513" max="12513" width="21.85546875" style="388" hidden="1"/>
    <col min="12514" max="12514" width="30.7109375" style="388" hidden="1"/>
    <col min="12515" max="12515" width="23.7109375" style="388" hidden="1"/>
    <col min="12516" max="12516" width="24.28515625" style="388" hidden="1"/>
    <col min="12517" max="12517" width="27.5703125" style="388" hidden="1"/>
    <col min="12518" max="12518" width="36.42578125" style="388" hidden="1"/>
    <col min="12519" max="12519" width="22.140625" style="388" hidden="1"/>
    <col min="12520" max="12520" width="24.28515625" style="388" hidden="1"/>
    <col min="12521" max="12521" width="36.28515625" style="388" hidden="1"/>
    <col min="12522" max="12522" width="24.5703125" style="388" hidden="1"/>
    <col min="12523" max="12523" width="29" style="388" hidden="1"/>
    <col min="12524" max="12524" width="28.7109375" style="388" hidden="1"/>
    <col min="12525" max="12525" width="24.5703125" style="388" hidden="1"/>
    <col min="12526" max="12526" width="36.28515625" style="388" hidden="1"/>
    <col min="12527" max="12527" width="22" style="388" hidden="1"/>
    <col min="12528" max="12528" width="25.85546875" style="388" hidden="1"/>
    <col min="12529" max="12529" width="29" style="388" hidden="1"/>
    <col min="12530" max="12530" width="24.28515625" style="388" hidden="1"/>
    <col min="12531" max="12531" width="22.42578125" style="388" hidden="1"/>
    <col min="12532" max="12532" width="22" style="388" hidden="1"/>
    <col min="12533" max="12533" width="26.5703125" style="388" hidden="1"/>
    <col min="12534" max="12534" width="25.28515625" style="388" hidden="1"/>
    <col min="12535" max="12535" width="25.85546875" style="388" hidden="1"/>
    <col min="12536" max="12536" width="18.42578125" style="388" hidden="1"/>
    <col min="12537" max="12537" width="37.28515625" style="388" hidden="1"/>
    <col min="12538" max="12538" width="20.28515625" style="388" hidden="1"/>
    <col min="12539" max="12539" width="22.28515625" style="388" hidden="1"/>
    <col min="12540" max="12540" width="34.42578125" style="388" hidden="1"/>
    <col min="12541" max="12541" width="22.7109375" style="388" hidden="1"/>
    <col min="12542" max="12542" width="23.42578125" style="388" hidden="1"/>
    <col min="12543" max="12543" width="26.5703125" style="388" hidden="1"/>
    <col min="12544" max="12544" width="32.5703125" style="388" hidden="1"/>
    <col min="12545" max="12545" width="18.28515625" style="388" hidden="1"/>
    <col min="12546" max="12546" width="29.140625" style="388" hidden="1"/>
    <col min="12547" max="12547" width="25.140625" style="388" hidden="1"/>
    <col min="12548" max="12548" width="28.28515625" style="388" hidden="1"/>
    <col min="12549" max="12549" width="31.5703125" style="388" hidden="1"/>
    <col min="12550" max="12550" width="25.85546875" style="388" hidden="1"/>
    <col min="12551" max="12551" width="28.85546875" style="388" hidden="1"/>
    <col min="12552" max="12552" width="28.42578125" style="388" hidden="1"/>
    <col min="12553" max="12553" width="30" style="388" hidden="1"/>
    <col min="12554" max="12554" width="27.7109375" style="388" hidden="1"/>
    <col min="12555" max="12555" width="24.5703125" style="388" hidden="1"/>
    <col min="12556" max="12556" width="26.42578125" style="388" hidden="1"/>
    <col min="12557" max="12557" width="31.140625" style="388" hidden="1"/>
    <col min="12558" max="12558" width="27.7109375" style="388" hidden="1"/>
    <col min="12559" max="12559" width="31.7109375" style="388" hidden="1"/>
    <col min="12560" max="12560" width="10.5703125" style="388" hidden="1"/>
    <col min="12561" max="12561" width="13.85546875" style="388" hidden="1"/>
    <col min="12562" max="12752" width="11.42578125" style="388" hidden="1"/>
    <col min="12753" max="12753" width="42.85546875" style="388" hidden="1"/>
    <col min="12754" max="12754" width="13.7109375" style="388" hidden="1"/>
    <col min="12755" max="12755" width="42.85546875" style="388" hidden="1"/>
    <col min="12756" max="12756" width="13.7109375" style="388" hidden="1"/>
    <col min="12757" max="12757" width="13.42578125" style="388" hidden="1"/>
    <col min="12758" max="12758" width="23.7109375" style="388" hidden="1"/>
    <col min="12759" max="12759" width="10.28515625" style="388" hidden="1"/>
    <col min="12760" max="12760" width="12" style="388" hidden="1"/>
    <col min="12761" max="12761" width="17.7109375" style="388" hidden="1"/>
    <col min="12762" max="12762" width="22.42578125" style="388" hidden="1"/>
    <col min="12763" max="12764" width="25.42578125" style="388" hidden="1"/>
    <col min="12765" max="12765" width="21.7109375" style="388" hidden="1"/>
    <col min="12766" max="12766" width="28" style="388" hidden="1"/>
    <col min="12767" max="12767" width="24" style="388" hidden="1"/>
    <col min="12768" max="12768" width="42.85546875" style="388" hidden="1"/>
    <col min="12769" max="12769" width="21.85546875" style="388" hidden="1"/>
    <col min="12770" max="12770" width="30.7109375" style="388" hidden="1"/>
    <col min="12771" max="12771" width="23.7109375" style="388" hidden="1"/>
    <col min="12772" max="12772" width="24.28515625" style="388" hidden="1"/>
    <col min="12773" max="12773" width="27.5703125" style="388" hidden="1"/>
    <col min="12774" max="12774" width="36.42578125" style="388" hidden="1"/>
    <col min="12775" max="12775" width="22.140625" style="388" hidden="1"/>
    <col min="12776" max="12776" width="24.28515625" style="388" hidden="1"/>
    <col min="12777" max="12777" width="36.28515625" style="388" hidden="1"/>
    <col min="12778" max="12778" width="24.5703125" style="388" hidden="1"/>
    <col min="12779" max="12779" width="29" style="388" hidden="1"/>
    <col min="12780" max="12780" width="28.7109375" style="388" hidden="1"/>
    <col min="12781" max="12781" width="24.5703125" style="388" hidden="1"/>
    <col min="12782" max="12782" width="36.28515625" style="388" hidden="1"/>
    <col min="12783" max="12783" width="22" style="388" hidden="1"/>
    <col min="12784" max="12784" width="25.85546875" style="388" hidden="1"/>
    <col min="12785" max="12785" width="29" style="388" hidden="1"/>
    <col min="12786" max="12786" width="24.28515625" style="388" hidden="1"/>
    <col min="12787" max="12787" width="22.42578125" style="388" hidden="1"/>
    <col min="12788" max="12788" width="22" style="388" hidden="1"/>
    <col min="12789" max="12789" width="26.5703125" style="388" hidden="1"/>
    <col min="12790" max="12790" width="25.28515625" style="388" hidden="1"/>
    <col min="12791" max="12791" width="25.85546875" style="388" hidden="1"/>
    <col min="12792" max="12792" width="18.42578125" style="388" hidden="1"/>
    <col min="12793" max="12793" width="37.28515625" style="388" hidden="1"/>
    <col min="12794" max="12794" width="20.28515625" style="388" hidden="1"/>
    <col min="12795" max="12795" width="22.28515625" style="388" hidden="1"/>
    <col min="12796" max="12796" width="34.42578125" style="388" hidden="1"/>
    <col min="12797" max="12797" width="22.7109375" style="388" hidden="1"/>
    <col min="12798" max="12798" width="23.42578125" style="388" hidden="1"/>
    <col min="12799" max="12799" width="26.5703125" style="388" hidden="1"/>
    <col min="12800" max="12800" width="32.5703125" style="388" hidden="1"/>
    <col min="12801" max="12801" width="18.28515625" style="388" hidden="1"/>
    <col min="12802" max="12802" width="29.140625" style="388" hidden="1"/>
    <col min="12803" max="12803" width="25.140625" style="388" hidden="1"/>
    <col min="12804" max="12804" width="28.28515625" style="388" hidden="1"/>
    <col min="12805" max="12805" width="31.5703125" style="388" hidden="1"/>
    <col min="12806" max="12806" width="25.85546875" style="388" hidden="1"/>
    <col min="12807" max="12807" width="28.85546875" style="388" hidden="1"/>
    <col min="12808" max="12808" width="28.42578125" style="388" hidden="1"/>
    <col min="12809" max="12809" width="30" style="388" hidden="1"/>
    <col min="12810" max="12810" width="27.7109375" style="388" hidden="1"/>
    <col min="12811" max="12811" width="24.5703125" style="388" hidden="1"/>
    <col min="12812" max="12812" width="26.42578125" style="388" hidden="1"/>
    <col min="12813" max="12813" width="31.140625" style="388" hidden="1"/>
    <col min="12814" max="12814" width="27.7109375" style="388" hidden="1"/>
    <col min="12815" max="12815" width="31.7109375" style="388" hidden="1"/>
    <col min="12816" max="12816" width="10.5703125" style="388" hidden="1"/>
    <col min="12817" max="12817" width="13.85546875" style="388" hidden="1"/>
    <col min="12818" max="13008" width="11.42578125" style="388" hidden="1"/>
    <col min="13009" max="13009" width="42.85546875" style="388" hidden="1"/>
    <col min="13010" max="13010" width="13.7109375" style="388" hidden="1"/>
    <col min="13011" max="13011" width="42.85546875" style="388" hidden="1"/>
    <col min="13012" max="13012" width="13.7109375" style="388" hidden="1"/>
    <col min="13013" max="13013" width="13.42578125" style="388" hidden="1"/>
    <col min="13014" max="13014" width="23.7109375" style="388" hidden="1"/>
    <col min="13015" max="13015" width="10.28515625" style="388" hidden="1"/>
    <col min="13016" max="13016" width="12" style="388" hidden="1"/>
    <col min="13017" max="13017" width="17.7109375" style="388" hidden="1"/>
    <col min="13018" max="13018" width="22.42578125" style="388" hidden="1"/>
    <col min="13019" max="13020" width="25.42578125" style="388" hidden="1"/>
    <col min="13021" max="13021" width="21.7109375" style="388" hidden="1"/>
    <col min="13022" max="13022" width="28" style="388" hidden="1"/>
    <col min="13023" max="13023" width="24" style="388" hidden="1"/>
    <col min="13024" max="13024" width="42.85546875" style="388" hidden="1"/>
    <col min="13025" max="13025" width="21.85546875" style="388" hidden="1"/>
    <col min="13026" max="13026" width="30.7109375" style="388" hidden="1"/>
    <col min="13027" max="13027" width="23.7109375" style="388" hidden="1"/>
    <col min="13028" max="13028" width="24.28515625" style="388" hidden="1"/>
    <col min="13029" max="13029" width="27.5703125" style="388" hidden="1"/>
    <col min="13030" max="13030" width="36.42578125" style="388" hidden="1"/>
    <col min="13031" max="13031" width="22.140625" style="388" hidden="1"/>
    <col min="13032" max="13032" width="24.28515625" style="388" hidden="1"/>
    <col min="13033" max="13033" width="36.28515625" style="388" hidden="1"/>
    <col min="13034" max="13034" width="24.5703125" style="388" hidden="1"/>
    <col min="13035" max="13035" width="29" style="388" hidden="1"/>
    <col min="13036" max="13036" width="28.7109375" style="388" hidden="1"/>
    <col min="13037" max="13037" width="24.5703125" style="388" hidden="1"/>
    <col min="13038" max="13038" width="36.28515625" style="388" hidden="1"/>
    <col min="13039" max="13039" width="22" style="388" hidden="1"/>
    <col min="13040" max="13040" width="25.85546875" style="388" hidden="1"/>
    <col min="13041" max="13041" width="29" style="388" hidden="1"/>
    <col min="13042" max="13042" width="24.28515625" style="388" hidden="1"/>
    <col min="13043" max="13043" width="22.42578125" style="388" hidden="1"/>
    <col min="13044" max="13044" width="22" style="388" hidden="1"/>
    <col min="13045" max="13045" width="26.5703125" style="388" hidden="1"/>
    <col min="13046" max="13046" width="25.28515625" style="388" hidden="1"/>
    <col min="13047" max="13047" width="25.85546875" style="388" hidden="1"/>
    <col min="13048" max="13048" width="18.42578125" style="388" hidden="1"/>
    <col min="13049" max="13049" width="37.28515625" style="388" hidden="1"/>
    <col min="13050" max="13050" width="20.28515625" style="388" hidden="1"/>
    <col min="13051" max="13051" width="22.28515625" style="388" hidden="1"/>
    <col min="13052" max="13052" width="34.42578125" style="388" hidden="1"/>
    <col min="13053" max="13053" width="22.7109375" style="388" hidden="1"/>
    <col min="13054" max="13054" width="23.42578125" style="388" hidden="1"/>
    <col min="13055" max="13055" width="26.5703125" style="388" hidden="1"/>
    <col min="13056" max="13056" width="32.5703125" style="388" hidden="1"/>
    <col min="13057" max="13057" width="18.28515625" style="388" hidden="1"/>
    <col min="13058" max="13058" width="29.140625" style="388" hidden="1"/>
    <col min="13059" max="13059" width="25.140625" style="388" hidden="1"/>
    <col min="13060" max="13060" width="28.28515625" style="388" hidden="1"/>
    <col min="13061" max="13061" width="31.5703125" style="388" hidden="1"/>
    <col min="13062" max="13062" width="25.85546875" style="388" hidden="1"/>
    <col min="13063" max="13063" width="28.85546875" style="388" hidden="1"/>
    <col min="13064" max="13064" width="28.42578125" style="388" hidden="1"/>
    <col min="13065" max="13065" width="30" style="388" hidden="1"/>
    <col min="13066" max="13066" width="27.7109375" style="388" hidden="1"/>
    <col min="13067" max="13067" width="24.5703125" style="388" hidden="1"/>
    <col min="13068" max="13068" width="26.42578125" style="388" hidden="1"/>
    <col min="13069" max="13069" width="31.140625" style="388" hidden="1"/>
    <col min="13070" max="13070" width="27.7109375" style="388" hidden="1"/>
    <col min="13071" max="13071" width="31.7109375" style="388" hidden="1"/>
    <col min="13072" max="13072" width="10.5703125" style="388" hidden="1"/>
    <col min="13073" max="13073" width="13.85546875" style="388" hidden="1"/>
    <col min="13074" max="13264" width="11.42578125" style="388" hidden="1"/>
    <col min="13265" max="13265" width="42.85546875" style="388" hidden="1"/>
    <col min="13266" max="13266" width="13.7109375" style="388" hidden="1"/>
    <col min="13267" max="13267" width="42.85546875" style="388" hidden="1"/>
    <col min="13268" max="13268" width="13.7109375" style="388" hidden="1"/>
    <col min="13269" max="13269" width="13.42578125" style="388" hidden="1"/>
    <col min="13270" max="13270" width="23.7109375" style="388" hidden="1"/>
    <col min="13271" max="13271" width="10.28515625" style="388" hidden="1"/>
    <col min="13272" max="13272" width="12" style="388" hidden="1"/>
    <col min="13273" max="13273" width="17.7109375" style="388" hidden="1"/>
    <col min="13274" max="13274" width="22.42578125" style="388" hidden="1"/>
    <col min="13275" max="13276" width="25.42578125" style="388" hidden="1"/>
    <col min="13277" max="13277" width="21.7109375" style="388" hidden="1"/>
    <col min="13278" max="13278" width="28" style="388" hidden="1"/>
    <col min="13279" max="13279" width="24" style="388" hidden="1"/>
    <col min="13280" max="13280" width="42.85546875" style="388" hidden="1"/>
    <col min="13281" max="13281" width="21.85546875" style="388" hidden="1"/>
    <col min="13282" max="13282" width="30.7109375" style="388" hidden="1"/>
    <col min="13283" max="13283" width="23.7109375" style="388" hidden="1"/>
    <col min="13284" max="13284" width="24.28515625" style="388" hidden="1"/>
    <col min="13285" max="13285" width="27.5703125" style="388" hidden="1"/>
    <col min="13286" max="13286" width="36.42578125" style="388" hidden="1"/>
    <col min="13287" max="13287" width="22.140625" style="388" hidden="1"/>
    <col min="13288" max="13288" width="24.28515625" style="388" hidden="1"/>
    <col min="13289" max="13289" width="36.28515625" style="388" hidden="1"/>
    <col min="13290" max="13290" width="24.5703125" style="388" hidden="1"/>
    <col min="13291" max="13291" width="29" style="388" hidden="1"/>
    <col min="13292" max="13292" width="28.7109375" style="388" hidden="1"/>
    <col min="13293" max="13293" width="24.5703125" style="388" hidden="1"/>
    <col min="13294" max="13294" width="36.28515625" style="388" hidden="1"/>
    <col min="13295" max="13295" width="22" style="388" hidden="1"/>
    <col min="13296" max="13296" width="25.85546875" style="388" hidden="1"/>
    <col min="13297" max="13297" width="29" style="388" hidden="1"/>
    <col min="13298" max="13298" width="24.28515625" style="388" hidden="1"/>
    <col min="13299" max="13299" width="22.42578125" style="388" hidden="1"/>
    <col min="13300" max="13300" width="22" style="388" hidden="1"/>
    <col min="13301" max="13301" width="26.5703125" style="388" hidden="1"/>
    <col min="13302" max="13302" width="25.28515625" style="388" hidden="1"/>
    <col min="13303" max="13303" width="25.85546875" style="388" hidden="1"/>
    <col min="13304" max="13304" width="18.42578125" style="388" hidden="1"/>
    <col min="13305" max="13305" width="37.28515625" style="388" hidden="1"/>
    <col min="13306" max="13306" width="20.28515625" style="388" hidden="1"/>
    <col min="13307" max="13307" width="22.28515625" style="388" hidden="1"/>
    <col min="13308" max="13308" width="34.42578125" style="388" hidden="1"/>
    <col min="13309" max="13309" width="22.7109375" style="388" hidden="1"/>
    <col min="13310" max="13310" width="23.42578125" style="388" hidden="1"/>
    <col min="13311" max="13311" width="26.5703125" style="388" hidden="1"/>
    <col min="13312" max="13312" width="32.5703125" style="388" hidden="1"/>
    <col min="13313" max="13313" width="18.28515625" style="388" hidden="1"/>
    <col min="13314" max="13314" width="29.140625" style="388" hidden="1"/>
    <col min="13315" max="13315" width="25.140625" style="388" hidden="1"/>
    <col min="13316" max="13316" width="28.28515625" style="388" hidden="1"/>
    <col min="13317" max="13317" width="31.5703125" style="388" hidden="1"/>
    <col min="13318" max="13318" width="25.85546875" style="388" hidden="1"/>
    <col min="13319" max="13319" width="28.85546875" style="388" hidden="1"/>
    <col min="13320" max="13320" width="28.42578125" style="388" hidden="1"/>
    <col min="13321" max="13321" width="30" style="388" hidden="1"/>
    <col min="13322" max="13322" width="27.7109375" style="388" hidden="1"/>
    <col min="13323" max="13323" width="24.5703125" style="388" hidden="1"/>
    <col min="13324" max="13324" width="26.42578125" style="388" hidden="1"/>
    <col min="13325" max="13325" width="31.140625" style="388" hidden="1"/>
    <col min="13326" max="13326" width="27.7109375" style="388" hidden="1"/>
    <col min="13327" max="13327" width="31.7109375" style="388" hidden="1"/>
    <col min="13328" max="13328" width="10.5703125" style="388" hidden="1"/>
    <col min="13329" max="13329" width="13.85546875" style="388" hidden="1"/>
    <col min="13330" max="13520" width="11.42578125" style="388" hidden="1"/>
    <col min="13521" max="13521" width="42.85546875" style="388" hidden="1"/>
    <col min="13522" max="13522" width="13.7109375" style="388" hidden="1"/>
    <col min="13523" max="13523" width="42.85546875" style="388" hidden="1"/>
    <col min="13524" max="13524" width="13.7109375" style="388" hidden="1"/>
    <col min="13525" max="13525" width="13.42578125" style="388" hidden="1"/>
    <col min="13526" max="13526" width="23.7109375" style="388" hidden="1"/>
    <col min="13527" max="13527" width="10.28515625" style="388" hidden="1"/>
    <col min="13528" max="13528" width="12" style="388" hidden="1"/>
    <col min="13529" max="13529" width="17.7109375" style="388" hidden="1"/>
    <col min="13530" max="13530" width="22.42578125" style="388" hidden="1"/>
    <col min="13531" max="13532" width="25.42578125" style="388" hidden="1"/>
    <col min="13533" max="13533" width="21.7109375" style="388" hidden="1"/>
    <col min="13534" max="13534" width="28" style="388" hidden="1"/>
    <col min="13535" max="13535" width="24" style="388" hidden="1"/>
    <col min="13536" max="13536" width="42.85546875" style="388" hidden="1"/>
    <col min="13537" max="13537" width="21.85546875" style="388" hidden="1"/>
    <col min="13538" max="13538" width="30.7109375" style="388" hidden="1"/>
    <col min="13539" max="13539" width="23.7109375" style="388" hidden="1"/>
    <col min="13540" max="13540" width="24.28515625" style="388" hidden="1"/>
    <col min="13541" max="13541" width="27.5703125" style="388" hidden="1"/>
    <col min="13542" max="13542" width="36.42578125" style="388" hidden="1"/>
    <col min="13543" max="13543" width="22.140625" style="388" hidden="1"/>
    <col min="13544" max="13544" width="24.28515625" style="388" hidden="1"/>
    <col min="13545" max="13545" width="36.28515625" style="388" hidden="1"/>
    <col min="13546" max="13546" width="24.5703125" style="388" hidden="1"/>
    <col min="13547" max="13547" width="29" style="388" hidden="1"/>
    <col min="13548" max="13548" width="28.7109375" style="388" hidden="1"/>
    <col min="13549" max="13549" width="24.5703125" style="388" hidden="1"/>
    <col min="13550" max="13550" width="36.28515625" style="388" hidden="1"/>
    <col min="13551" max="13551" width="22" style="388" hidden="1"/>
    <col min="13552" max="13552" width="25.85546875" style="388" hidden="1"/>
    <col min="13553" max="13553" width="29" style="388" hidden="1"/>
    <col min="13554" max="13554" width="24.28515625" style="388" hidden="1"/>
    <col min="13555" max="13555" width="22.42578125" style="388" hidden="1"/>
    <col min="13556" max="13556" width="22" style="388" hidden="1"/>
    <col min="13557" max="13557" width="26.5703125" style="388" hidden="1"/>
    <col min="13558" max="13558" width="25.28515625" style="388" hidden="1"/>
    <col min="13559" max="13559" width="25.85546875" style="388" hidden="1"/>
    <col min="13560" max="13560" width="18.42578125" style="388" hidden="1"/>
    <col min="13561" max="13561" width="37.28515625" style="388" hidden="1"/>
    <col min="13562" max="13562" width="20.28515625" style="388" hidden="1"/>
    <col min="13563" max="13563" width="22.28515625" style="388" hidden="1"/>
    <col min="13564" max="13564" width="34.42578125" style="388" hidden="1"/>
    <col min="13565" max="13565" width="22.7109375" style="388" hidden="1"/>
    <col min="13566" max="13566" width="23.42578125" style="388" hidden="1"/>
    <col min="13567" max="13567" width="26.5703125" style="388" hidden="1"/>
    <col min="13568" max="13568" width="32.5703125" style="388" hidden="1"/>
    <col min="13569" max="13569" width="18.28515625" style="388" hidden="1"/>
    <col min="13570" max="13570" width="29.140625" style="388" hidden="1"/>
    <col min="13571" max="13571" width="25.140625" style="388" hidden="1"/>
    <col min="13572" max="13572" width="28.28515625" style="388" hidden="1"/>
    <col min="13573" max="13573" width="31.5703125" style="388" hidden="1"/>
    <col min="13574" max="13574" width="25.85546875" style="388" hidden="1"/>
    <col min="13575" max="13575" width="28.85546875" style="388" hidden="1"/>
    <col min="13576" max="13576" width="28.42578125" style="388" hidden="1"/>
    <col min="13577" max="13577" width="30" style="388" hidden="1"/>
    <col min="13578" max="13578" width="27.7109375" style="388" hidden="1"/>
    <col min="13579" max="13579" width="24.5703125" style="388" hidden="1"/>
    <col min="13580" max="13580" width="26.42578125" style="388" hidden="1"/>
    <col min="13581" max="13581" width="31.140625" style="388" hidden="1"/>
    <col min="13582" max="13582" width="27.7109375" style="388" hidden="1"/>
    <col min="13583" max="13583" width="31.7109375" style="388" hidden="1"/>
    <col min="13584" max="13584" width="10.5703125" style="388" hidden="1"/>
    <col min="13585" max="13585" width="13.85546875" style="388" hidden="1"/>
    <col min="13586" max="13776" width="11.42578125" style="388" hidden="1"/>
    <col min="13777" max="13777" width="42.85546875" style="388" hidden="1"/>
    <col min="13778" max="13778" width="13.7109375" style="388" hidden="1"/>
    <col min="13779" max="13779" width="42.85546875" style="388" hidden="1"/>
    <col min="13780" max="13780" width="13.7109375" style="388" hidden="1"/>
    <col min="13781" max="13781" width="13.42578125" style="388" hidden="1"/>
    <col min="13782" max="13782" width="23.7109375" style="388" hidden="1"/>
    <col min="13783" max="13783" width="10.28515625" style="388" hidden="1"/>
    <col min="13784" max="13784" width="12" style="388" hidden="1"/>
    <col min="13785" max="13785" width="17.7109375" style="388" hidden="1"/>
    <col min="13786" max="13786" width="22.42578125" style="388" hidden="1"/>
    <col min="13787" max="13788" width="25.42578125" style="388" hidden="1"/>
    <col min="13789" max="13789" width="21.7109375" style="388" hidden="1"/>
    <col min="13790" max="13790" width="28" style="388" hidden="1"/>
    <col min="13791" max="13791" width="24" style="388" hidden="1"/>
    <col min="13792" max="13792" width="42.85546875" style="388" hidden="1"/>
    <col min="13793" max="13793" width="21.85546875" style="388" hidden="1"/>
    <col min="13794" max="13794" width="30.7109375" style="388" hidden="1"/>
    <col min="13795" max="13795" width="23.7109375" style="388" hidden="1"/>
    <col min="13796" max="13796" width="24.28515625" style="388" hidden="1"/>
    <col min="13797" max="13797" width="27.5703125" style="388" hidden="1"/>
    <col min="13798" max="13798" width="36.42578125" style="388" hidden="1"/>
    <col min="13799" max="13799" width="22.140625" style="388" hidden="1"/>
    <col min="13800" max="13800" width="24.28515625" style="388" hidden="1"/>
    <col min="13801" max="13801" width="36.28515625" style="388" hidden="1"/>
    <col min="13802" max="13802" width="24.5703125" style="388" hidden="1"/>
    <col min="13803" max="13803" width="29" style="388" hidden="1"/>
    <col min="13804" max="13804" width="28.7109375" style="388" hidden="1"/>
    <col min="13805" max="13805" width="24.5703125" style="388" hidden="1"/>
    <col min="13806" max="13806" width="36.28515625" style="388" hidden="1"/>
    <col min="13807" max="13807" width="22" style="388" hidden="1"/>
    <col min="13808" max="13808" width="25.85546875" style="388" hidden="1"/>
    <col min="13809" max="13809" width="29" style="388" hidden="1"/>
    <col min="13810" max="13810" width="24.28515625" style="388" hidden="1"/>
    <col min="13811" max="13811" width="22.42578125" style="388" hidden="1"/>
    <col min="13812" max="13812" width="22" style="388" hidden="1"/>
    <col min="13813" max="13813" width="26.5703125" style="388" hidden="1"/>
    <col min="13814" max="13814" width="25.28515625" style="388" hidden="1"/>
    <col min="13815" max="13815" width="25.85546875" style="388" hidden="1"/>
    <col min="13816" max="13816" width="18.42578125" style="388" hidden="1"/>
    <col min="13817" max="13817" width="37.28515625" style="388" hidden="1"/>
    <col min="13818" max="13818" width="20.28515625" style="388" hidden="1"/>
    <col min="13819" max="13819" width="22.28515625" style="388" hidden="1"/>
    <col min="13820" max="13820" width="34.42578125" style="388" hidden="1"/>
    <col min="13821" max="13821" width="22.7109375" style="388" hidden="1"/>
    <col min="13822" max="13822" width="23.42578125" style="388" hidden="1"/>
    <col min="13823" max="13823" width="26.5703125" style="388" hidden="1"/>
    <col min="13824" max="13824" width="32.5703125" style="388" hidden="1"/>
    <col min="13825" max="13825" width="18.28515625" style="388" hidden="1"/>
    <col min="13826" max="13826" width="29.140625" style="388" hidden="1"/>
    <col min="13827" max="13827" width="25.140625" style="388" hidden="1"/>
    <col min="13828" max="13828" width="28.28515625" style="388" hidden="1"/>
    <col min="13829" max="13829" width="31.5703125" style="388" hidden="1"/>
    <col min="13830" max="13830" width="25.85546875" style="388" hidden="1"/>
    <col min="13831" max="13831" width="28.85546875" style="388" hidden="1"/>
    <col min="13832" max="13832" width="28.42578125" style="388" hidden="1"/>
    <col min="13833" max="13833" width="30" style="388" hidden="1"/>
    <col min="13834" max="13834" width="27.7109375" style="388" hidden="1"/>
    <col min="13835" max="13835" width="24.5703125" style="388" hidden="1"/>
    <col min="13836" max="13836" width="26.42578125" style="388" hidden="1"/>
    <col min="13837" max="13837" width="31.140625" style="388" hidden="1"/>
    <col min="13838" max="13838" width="27.7109375" style="388" hidden="1"/>
    <col min="13839" max="13839" width="31.7109375" style="388" hidden="1"/>
    <col min="13840" max="13840" width="10.5703125" style="388" hidden="1"/>
    <col min="13841" max="13841" width="13.85546875" style="388" hidden="1"/>
    <col min="13842" max="14032" width="11.42578125" style="388" hidden="1"/>
    <col min="14033" max="14033" width="42.85546875" style="388" hidden="1"/>
    <col min="14034" max="14034" width="13.7109375" style="388" hidden="1"/>
    <col min="14035" max="14035" width="42.85546875" style="388" hidden="1"/>
    <col min="14036" max="14036" width="13.7109375" style="388" hidden="1"/>
    <col min="14037" max="14037" width="13.42578125" style="388" hidden="1"/>
    <col min="14038" max="14038" width="23.7109375" style="388" hidden="1"/>
    <col min="14039" max="14039" width="10.28515625" style="388" hidden="1"/>
    <col min="14040" max="14040" width="12" style="388" hidden="1"/>
    <col min="14041" max="14041" width="17.7109375" style="388" hidden="1"/>
    <col min="14042" max="14042" width="22.42578125" style="388" hidden="1"/>
    <col min="14043" max="14044" width="25.42578125" style="388" hidden="1"/>
    <col min="14045" max="14045" width="21.7109375" style="388" hidden="1"/>
    <col min="14046" max="14046" width="28" style="388" hidden="1"/>
    <col min="14047" max="14047" width="24" style="388" hidden="1"/>
    <col min="14048" max="14048" width="42.85546875" style="388" hidden="1"/>
    <col min="14049" max="14049" width="21.85546875" style="388" hidden="1"/>
    <col min="14050" max="14050" width="30.7109375" style="388" hidden="1"/>
    <col min="14051" max="14051" width="23.7109375" style="388" hidden="1"/>
    <col min="14052" max="14052" width="24.28515625" style="388" hidden="1"/>
    <col min="14053" max="14053" width="27.5703125" style="388" hidden="1"/>
    <col min="14054" max="14054" width="36.42578125" style="388" hidden="1"/>
    <col min="14055" max="14055" width="22.140625" style="388" hidden="1"/>
    <col min="14056" max="14056" width="24.28515625" style="388" hidden="1"/>
    <col min="14057" max="14057" width="36.28515625" style="388" hidden="1"/>
    <col min="14058" max="14058" width="24.5703125" style="388" hidden="1"/>
    <col min="14059" max="14059" width="29" style="388" hidden="1"/>
    <col min="14060" max="14060" width="28.7109375" style="388" hidden="1"/>
    <col min="14061" max="14061" width="24.5703125" style="388" hidden="1"/>
    <col min="14062" max="14062" width="36.28515625" style="388" hidden="1"/>
    <col min="14063" max="14063" width="22" style="388" hidden="1"/>
    <col min="14064" max="14064" width="25.85546875" style="388" hidden="1"/>
    <col min="14065" max="14065" width="29" style="388" hidden="1"/>
    <col min="14066" max="14066" width="24.28515625" style="388" hidden="1"/>
    <col min="14067" max="14067" width="22.42578125" style="388" hidden="1"/>
    <col min="14068" max="14068" width="22" style="388" hidden="1"/>
    <col min="14069" max="14069" width="26.5703125" style="388" hidden="1"/>
    <col min="14070" max="14070" width="25.28515625" style="388" hidden="1"/>
    <col min="14071" max="14071" width="25.85546875" style="388" hidden="1"/>
    <col min="14072" max="14072" width="18.42578125" style="388" hidden="1"/>
    <col min="14073" max="14073" width="37.28515625" style="388" hidden="1"/>
    <col min="14074" max="14074" width="20.28515625" style="388" hidden="1"/>
    <col min="14075" max="14075" width="22.28515625" style="388" hidden="1"/>
    <col min="14076" max="14076" width="34.42578125" style="388" hidden="1"/>
    <col min="14077" max="14077" width="22.7109375" style="388" hidden="1"/>
    <col min="14078" max="14078" width="23.42578125" style="388" hidden="1"/>
    <col min="14079" max="14079" width="26.5703125" style="388" hidden="1"/>
    <col min="14080" max="14080" width="32.5703125" style="388" hidden="1"/>
    <col min="14081" max="14081" width="18.28515625" style="388" hidden="1"/>
    <col min="14082" max="14082" width="29.140625" style="388" hidden="1"/>
    <col min="14083" max="14083" width="25.140625" style="388" hidden="1"/>
    <col min="14084" max="14084" width="28.28515625" style="388" hidden="1"/>
    <col min="14085" max="14085" width="31.5703125" style="388" hidden="1"/>
    <col min="14086" max="14086" width="25.85546875" style="388" hidden="1"/>
    <col min="14087" max="14087" width="28.85546875" style="388" hidden="1"/>
    <col min="14088" max="14088" width="28.42578125" style="388" hidden="1"/>
    <col min="14089" max="14089" width="30" style="388" hidden="1"/>
    <col min="14090" max="14090" width="27.7109375" style="388" hidden="1"/>
    <col min="14091" max="14091" width="24.5703125" style="388" hidden="1"/>
    <col min="14092" max="14092" width="26.42578125" style="388" hidden="1"/>
    <col min="14093" max="14093" width="31.140625" style="388" hidden="1"/>
    <col min="14094" max="14094" width="27.7109375" style="388" hidden="1"/>
    <col min="14095" max="14095" width="31.7109375" style="388" hidden="1"/>
    <col min="14096" max="14096" width="10.5703125" style="388" hidden="1"/>
    <col min="14097" max="14097" width="13.85546875" style="388" hidden="1"/>
    <col min="14098" max="14288" width="11.42578125" style="388" hidden="1"/>
    <col min="14289" max="14289" width="42.85546875" style="388" hidden="1"/>
    <col min="14290" max="14290" width="13.7109375" style="388" hidden="1"/>
    <col min="14291" max="14291" width="42.85546875" style="388" hidden="1"/>
    <col min="14292" max="14292" width="13.7109375" style="388" hidden="1"/>
    <col min="14293" max="14293" width="13.42578125" style="388" hidden="1"/>
    <col min="14294" max="14294" width="23.7109375" style="388" hidden="1"/>
    <col min="14295" max="14295" width="10.28515625" style="388" hidden="1"/>
    <col min="14296" max="14296" width="12" style="388" hidden="1"/>
    <col min="14297" max="14297" width="17.7109375" style="388" hidden="1"/>
    <col min="14298" max="14298" width="22.42578125" style="388" hidden="1"/>
    <col min="14299" max="14300" width="25.42578125" style="388" hidden="1"/>
    <col min="14301" max="14301" width="21.7109375" style="388" hidden="1"/>
    <col min="14302" max="14302" width="28" style="388" hidden="1"/>
    <col min="14303" max="14303" width="24" style="388" hidden="1"/>
    <col min="14304" max="14304" width="42.85546875" style="388" hidden="1"/>
    <col min="14305" max="14305" width="21.85546875" style="388" hidden="1"/>
    <col min="14306" max="14306" width="30.7109375" style="388" hidden="1"/>
    <col min="14307" max="14307" width="23.7109375" style="388" hidden="1"/>
    <col min="14308" max="14308" width="24.28515625" style="388" hidden="1"/>
    <col min="14309" max="14309" width="27.5703125" style="388" hidden="1"/>
    <col min="14310" max="14310" width="36.42578125" style="388" hidden="1"/>
    <col min="14311" max="14311" width="22.140625" style="388" hidden="1"/>
    <col min="14312" max="14312" width="24.28515625" style="388" hidden="1"/>
    <col min="14313" max="14313" width="36.28515625" style="388" hidden="1"/>
    <col min="14314" max="14314" width="24.5703125" style="388" hidden="1"/>
    <col min="14315" max="14315" width="29" style="388" hidden="1"/>
    <col min="14316" max="14316" width="28.7109375" style="388" hidden="1"/>
    <col min="14317" max="14317" width="24.5703125" style="388" hidden="1"/>
    <col min="14318" max="14318" width="36.28515625" style="388" hidden="1"/>
    <col min="14319" max="14319" width="22" style="388" hidden="1"/>
    <col min="14320" max="14320" width="25.85546875" style="388" hidden="1"/>
    <col min="14321" max="14321" width="29" style="388" hidden="1"/>
    <col min="14322" max="14322" width="24.28515625" style="388" hidden="1"/>
    <col min="14323" max="14323" width="22.42578125" style="388" hidden="1"/>
    <col min="14324" max="14324" width="22" style="388" hidden="1"/>
    <col min="14325" max="14325" width="26.5703125" style="388" hidden="1"/>
    <col min="14326" max="14326" width="25.28515625" style="388" hidden="1"/>
    <col min="14327" max="14327" width="25.85546875" style="388" hidden="1"/>
    <col min="14328" max="14328" width="18.42578125" style="388" hidden="1"/>
    <col min="14329" max="14329" width="37.28515625" style="388" hidden="1"/>
    <col min="14330" max="14330" width="20.28515625" style="388" hidden="1"/>
    <col min="14331" max="14331" width="22.28515625" style="388" hidden="1"/>
    <col min="14332" max="14332" width="34.42578125" style="388" hidden="1"/>
    <col min="14333" max="14333" width="22.7109375" style="388" hidden="1"/>
    <col min="14334" max="14334" width="23.42578125" style="388" hidden="1"/>
    <col min="14335" max="14335" width="26.5703125" style="388" hidden="1"/>
    <col min="14336" max="14336" width="32.5703125" style="388" hidden="1"/>
    <col min="14337" max="14337" width="18.28515625" style="388" hidden="1"/>
    <col min="14338" max="14338" width="29.140625" style="388" hidden="1"/>
    <col min="14339" max="14339" width="25.140625" style="388" hidden="1"/>
    <col min="14340" max="14340" width="28.28515625" style="388" hidden="1"/>
    <col min="14341" max="14341" width="31.5703125" style="388" hidden="1"/>
    <col min="14342" max="14342" width="25.85546875" style="388" hidden="1"/>
    <col min="14343" max="14343" width="28.85546875" style="388" hidden="1"/>
    <col min="14344" max="14344" width="28.42578125" style="388" hidden="1"/>
    <col min="14345" max="14345" width="30" style="388" hidden="1"/>
    <col min="14346" max="14346" width="27.7109375" style="388" hidden="1"/>
    <col min="14347" max="14347" width="24.5703125" style="388" hidden="1"/>
    <col min="14348" max="14348" width="26.42578125" style="388" hidden="1"/>
    <col min="14349" max="14349" width="31.140625" style="388" hidden="1"/>
    <col min="14350" max="14350" width="27.7109375" style="388" hidden="1"/>
    <col min="14351" max="14351" width="31.7109375" style="388" hidden="1"/>
    <col min="14352" max="14352" width="10.5703125" style="388" hidden="1"/>
    <col min="14353" max="14353" width="13.85546875" style="388" hidden="1"/>
    <col min="14354" max="14544" width="11.42578125" style="388" hidden="1"/>
    <col min="14545" max="14545" width="42.85546875" style="388" hidden="1"/>
    <col min="14546" max="14546" width="13.7109375" style="388" hidden="1"/>
    <col min="14547" max="14547" width="42.85546875" style="388" hidden="1"/>
    <col min="14548" max="14548" width="13.7109375" style="388" hidden="1"/>
    <col min="14549" max="14549" width="13.42578125" style="388" hidden="1"/>
    <col min="14550" max="14550" width="23.7109375" style="388" hidden="1"/>
    <col min="14551" max="14551" width="10.28515625" style="388" hidden="1"/>
    <col min="14552" max="14552" width="12" style="388" hidden="1"/>
    <col min="14553" max="14553" width="17.7109375" style="388" hidden="1"/>
    <col min="14554" max="14554" width="22.42578125" style="388" hidden="1"/>
    <col min="14555" max="14556" width="25.42578125" style="388" hidden="1"/>
    <col min="14557" max="14557" width="21.7109375" style="388" hidden="1"/>
    <col min="14558" max="14558" width="28" style="388" hidden="1"/>
    <col min="14559" max="14559" width="24" style="388" hidden="1"/>
    <col min="14560" max="14560" width="42.85546875" style="388" hidden="1"/>
    <col min="14561" max="14561" width="21.85546875" style="388" hidden="1"/>
    <col min="14562" max="14562" width="30.7109375" style="388" hidden="1"/>
    <col min="14563" max="14563" width="23.7109375" style="388" hidden="1"/>
    <col min="14564" max="14564" width="24.28515625" style="388" hidden="1"/>
    <col min="14565" max="14565" width="27.5703125" style="388" hidden="1"/>
    <col min="14566" max="14566" width="36.42578125" style="388" hidden="1"/>
    <col min="14567" max="14567" width="22.140625" style="388" hidden="1"/>
    <col min="14568" max="14568" width="24.28515625" style="388" hidden="1"/>
    <col min="14569" max="14569" width="36.28515625" style="388" hidden="1"/>
    <col min="14570" max="14570" width="24.5703125" style="388" hidden="1"/>
    <col min="14571" max="14571" width="29" style="388" hidden="1"/>
    <col min="14572" max="14572" width="28.7109375" style="388" hidden="1"/>
    <col min="14573" max="14573" width="24.5703125" style="388" hidden="1"/>
    <col min="14574" max="14574" width="36.28515625" style="388" hidden="1"/>
    <col min="14575" max="14575" width="22" style="388" hidden="1"/>
    <col min="14576" max="14576" width="25.85546875" style="388" hidden="1"/>
    <col min="14577" max="14577" width="29" style="388" hidden="1"/>
    <col min="14578" max="14578" width="24.28515625" style="388" hidden="1"/>
    <col min="14579" max="14579" width="22.42578125" style="388" hidden="1"/>
    <col min="14580" max="14580" width="22" style="388" hidden="1"/>
    <col min="14581" max="14581" width="26.5703125" style="388" hidden="1"/>
    <col min="14582" max="14582" width="25.28515625" style="388" hidden="1"/>
    <col min="14583" max="14583" width="25.85546875" style="388" hidden="1"/>
    <col min="14584" max="14584" width="18.42578125" style="388" hidden="1"/>
    <col min="14585" max="14585" width="37.28515625" style="388" hidden="1"/>
    <col min="14586" max="14586" width="20.28515625" style="388" hidden="1"/>
    <col min="14587" max="14587" width="22.28515625" style="388" hidden="1"/>
    <col min="14588" max="14588" width="34.42578125" style="388" hidden="1"/>
    <col min="14589" max="14589" width="22.7109375" style="388" hidden="1"/>
    <col min="14590" max="14590" width="23.42578125" style="388" hidden="1"/>
    <col min="14591" max="14591" width="26.5703125" style="388" hidden="1"/>
    <col min="14592" max="14592" width="32.5703125" style="388" hidden="1"/>
    <col min="14593" max="14593" width="18.28515625" style="388" hidden="1"/>
    <col min="14594" max="14594" width="29.140625" style="388" hidden="1"/>
    <col min="14595" max="14595" width="25.140625" style="388" hidden="1"/>
    <col min="14596" max="14596" width="28.28515625" style="388" hidden="1"/>
    <col min="14597" max="14597" width="31.5703125" style="388" hidden="1"/>
    <col min="14598" max="14598" width="25.85546875" style="388" hidden="1"/>
    <col min="14599" max="14599" width="28.85546875" style="388" hidden="1"/>
    <col min="14600" max="14600" width="28.42578125" style="388" hidden="1"/>
    <col min="14601" max="14601" width="30" style="388" hidden="1"/>
    <col min="14602" max="14602" width="27.7109375" style="388" hidden="1"/>
    <col min="14603" max="14603" width="24.5703125" style="388" hidden="1"/>
    <col min="14604" max="14604" width="26.42578125" style="388" hidden="1"/>
    <col min="14605" max="14605" width="31.140625" style="388" hidden="1"/>
    <col min="14606" max="14606" width="27.7109375" style="388" hidden="1"/>
    <col min="14607" max="14607" width="31.7109375" style="388" hidden="1"/>
    <col min="14608" max="14608" width="10.5703125" style="388" hidden="1"/>
    <col min="14609" max="14609" width="13.85546875" style="388" hidden="1"/>
    <col min="14610" max="14800" width="11.42578125" style="388" hidden="1"/>
    <col min="14801" max="14801" width="42.85546875" style="388" hidden="1"/>
    <col min="14802" max="14802" width="13.7109375" style="388" hidden="1"/>
    <col min="14803" max="14803" width="42.85546875" style="388" hidden="1"/>
    <col min="14804" max="14804" width="13.7109375" style="388" hidden="1"/>
    <col min="14805" max="14805" width="13.42578125" style="388" hidden="1"/>
    <col min="14806" max="14806" width="23.7109375" style="388" hidden="1"/>
    <col min="14807" max="14807" width="10.28515625" style="388" hidden="1"/>
    <col min="14808" max="14808" width="12" style="388" hidden="1"/>
    <col min="14809" max="14809" width="17.7109375" style="388" hidden="1"/>
    <col min="14810" max="14810" width="22.42578125" style="388" hidden="1"/>
    <col min="14811" max="14812" width="25.42578125" style="388" hidden="1"/>
    <col min="14813" max="14813" width="21.7109375" style="388" hidden="1"/>
    <col min="14814" max="14814" width="28" style="388" hidden="1"/>
    <col min="14815" max="14815" width="24" style="388" hidden="1"/>
    <col min="14816" max="14816" width="42.85546875" style="388" hidden="1"/>
    <col min="14817" max="14817" width="21.85546875" style="388" hidden="1"/>
    <col min="14818" max="14818" width="30.7109375" style="388" hidden="1"/>
    <col min="14819" max="14819" width="23.7109375" style="388" hidden="1"/>
    <col min="14820" max="14820" width="24.28515625" style="388" hidden="1"/>
    <col min="14821" max="14821" width="27.5703125" style="388" hidden="1"/>
    <col min="14822" max="14822" width="36.42578125" style="388" hidden="1"/>
    <col min="14823" max="14823" width="22.140625" style="388" hidden="1"/>
    <col min="14824" max="14824" width="24.28515625" style="388" hidden="1"/>
    <col min="14825" max="14825" width="36.28515625" style="388" hidden="1"/>
    <col min="14826" max="14826" width="24.5703125" style="388" hidden="1"/>
    <col min="14827" max="14827" width="29" style="388" hidden="1"/>
    <col min="14828" max="14828" width="28.7109375" style="388" hidden="1"/>
    <col min="14829" max="14829" width="24.5703125" style="388" hidden="1"/>
    <col min="14830" max="14830" width="36.28515625" style="388" hidden="1"/>
    <col min="14831" max="14831" width="22" style="388" hidden="1"/>
    <col min="14832" max="14832" width="25.85546875" style="388" hidden="1"/>
    <col min="14833" max="14833" width="29" style="388" hidden="1"/>
    <col min="14834" max="14834" width="24.28515625" style="388" hidden="1"/>
    <col min="14835" max="14835" width="22.42578125" style="388" hidden="1"/>
    <col min="14836" max="14836" width="22" style="388" hidden="1"/>
    <col min="14837" max="14837" width="26.5703125" style="388" hidden="1"/>
    <col min="14838" max="14838" width="25.28515625" style="388" hidden="1"/>
    <col min="14839" max="14839" width="25.85546875" style="388" hidden="1"/>
    <col min="14840" max="14840" width="18.42578125" style="388" hidden="1"/>
    <col min="14841" max="14841" width="37.28515625" style="388" hidden="1"/>
    <col min="14842" max="14842" width="20.28515625" style="388" hidden="1"/>
    <col min="14843" max="14843" width="22.28515625" style="388" hidden="1"/>
    <col min="14844" max="14844" width="34.42578125" style="388" hidden="1"/>
    <col min="14845" max="14845" width="22.7109375" style="388" hidden="1"/>
    <col min="14846" max="14846" width="23.42578125" style="388" hidden="1"/>
    <col min="14847" max="14847" width="26.5703125" style="388" hidden="1"/>
    <col min="14848" max="14848" width="32.5703125" style="388" hidden="1"/>
    <col min="14849" max="14849" width="18.28515625" style="388" hidden="1"/>
    <col min="14850" max="14850" width="29.140625" style="388" hidden="1"/>
    <col min="14851" max="14851" width="25.140625" style="388" hidden="1"/>
    <col min="14852" max="14852" width="28.28515625" style="388" hidden="1"/>
    <col min="14853" max="14853" width="31.5703125" style="388" hidden="1"/>
    <col min="14854" max="14854" width="25.85546875" style="388" hidden="1"/>
    <col min="14855" max="14855" width="28.85546875" style="388" hidden="1"/>
    <col min="14856" max="14856" width="28.42578125" style="388" hidden="1"/>
    <col min="14857" max="14857" width="30" style="388" hidden="1"/>
    <col min="14858" max="14858" width="27.7109375" style="388" hidden="1"/>
    <col min="14859" max="14859" width="24.5703125" style="388" hidden="1"/>
    <col min="14860" max="14860" width="26.42578125" style="388" hidden="1"/>
    <col min="14861" max="14861" width="31.140625" style="388" hidden="1"/>
    <col min="14862" max="14862" width="27.7109375" style="388" hidden="1"/>
    <col min="14863" max="14863" width="31.7109375" style="388" hidden="1"/>
    <col min="14864" max="14864" width="10.5703125" style="388" hidden="1"/>
    <col min="14865" max="14865" width="13.85546875" style="388" hidden="1"/>
    <col min="14866" max="15056" width="11.42578125" style="388" hidden="1"/>
    <col min="15057" max="15057" width="42.85546875" style="388" hidden="1"/>
    <col min="15058" max="15058" width="13.7109375" style="388" hidden="1"/>
    <col min="15059" max="15059" width="42.85546875" style="388" hidden="1"/>
    <col min="15060" max="15060" width="13.7109375" style="388" hidden="1"/>
    <col min="15061" max="15061" width="13.42578125" style="388" hidden="1"/>
    <col min="15062" max="15062" width="23.7109375" style="388" hidden="1"/>
    <col min="15063" max="15063" width="10.28515625" style="388" hidden="1"/>
    <col min="15064" max="15064" width="12" style="388" hidden="1"/>
    <col min="15065" max="15065" width="17.7109375" style="388" hidden="1"/>
    <col min="15066" max="15066" width="22.42578125" style="388" hidden="1"/>
    <col min="15067" max="15068" width="25.42578125" style="388" hidden="1"/>
    <col min="15069" max="15069" width="21.7109375" style="388" hidden="1"/>
    <col min="15070" max="15070" width="28" style="388" hidden="1"/>
    <col min="15071" max="15071" width="24" style="388" hidden="1"/>
    <col min="15072" max="15072" width="42.85546875" style="388" hidden="1"/>
    <col min="15073" max="15073" width="21.85546875" style="388" hidden="1"/>
    <col min="15074" max="15074" width="30.7109375" style="388" hidden="1"/>
    <col min="15075" max="15075" width="23.7109375" style="388" hidden="1"/>
    <col min="15076" max="15076" width="24.28515625" style="388" hidden="1"/>
    <col min="15077" max="15077" width="27.5703125" style="388" hidden="1"/>
    <col min="15078" max="15078" width="36.42578125" style="388" hidden="1"/>
    <col min="15079" max="15079" width="22.140625" style="388" hidden="1"/>
    <col min="15080" max="15080" width="24.28515625" style="388" hidden="1"/>
    <col min="15081" max="15081" width="36.28515625" style="388" hidden="1"/>
    <col min="15082" max="15082" width="24.5703125" style="388" hidden="1"/>
    <col min="15083" max="15083" width="29" style="388" hidden="1"/>
    <col min="15084" max="15084" width="28.7109375" style="388" hidden="1"/>
    <col min="15085" max="15085" width="24.5703125" style="388" hidden="1"/>
    <col min="15086" max="15086" width="36.28515625" style="388" hidden="1"/>
    <col min="15087" max="15087" width="22" style="388" hidden="1"/>
    <col min="15088" max="15088" width="25.85546875" style="388" hidden="1"/>
    <col min="15089" max="15089" width="29" style="388" hidden="1"/>
    <col min="15090" max="15090" width="24.28515625" style="388" hidden="1"/>
    <col min="15091" max="15091" width="22.42578125" style="388" hidden="1"/>
    <col min="15092" max="15092" width="22" style="388" hidden="1"/>
    <col min="15093" max="15093" width="26.5703125" style="388" hidden="1"/>
    <col min="15094" max="15094" width="25.28515625" style="388" hidden="1"/>
    <col min="15095" max="15095" width="25.85546875" style="388" hidden="1"/>
    <col min="15096" max="15096" width="18.42578125" style="388" hidden="1"/>
    <col min="15097" max="15097" width="37.28515625" style="388" hidden="1"/>
    <col min="15098" max="15098" width="20.28515625" style="388" hidden="1"/>
    <col min="15099" max="15099" width="22.28515625" style="388" hidden="1"/>
    <col min="15100" max="15100" width="34.42578125" style="388" hidden="1"/>
    <col min="15101" max="15101" width="22.7109375" style="388" hidden="1"/>
    <col min="15102" max="15102" width="23.42578125" style="388" hidden="1"/>
    <col min="15103" max="15103" width="26.5703125" style="388" hidden="1"/>
    <col min="15104" max="15104" width="32.5703125" style="388" hidden="1"/>
    <col min="15105" max="15105" width="18.28515625" style="388" hidden="1"/>
    <col min="15106" max="15106" width="29.140625" style="388" hidden="1"/>
    <col min="15107" max="15107" width="25.140625" style="388" hidden="1"/>
    <col min="15108" max="15108" width="28.28515625" style="388" hidden="1"/>
    <col min="15109" max="15109" width="31.5703125" style="388" hidden="1"/>
    <col min="15110" max="15110" width="25.85546875" style="388" hidden="1"/>
    <col min="15111" max="15111" width="28.85546875" style="388" hidden="1"/>
    <col min="15112" max="15112" width="28.42578125" style="388" hidden="1"/>
    <col min="15113" max="15113" width="30" style="388" hidden="1"/>
    <col min="15114" max="15114" width="27.7109375" style="388" hidden="1"/>
    <col min="15115" max="15115" width="24.5703125" style="388" hidden="1"/>
    <col min="15116" max="15116" width="26.42578125" style="388" hidden="1"/>
    <col min="15117" max="15117" width="31.140625" style="388" hidden="1"/>
    <col min="15118" max="15118" width="27.7109375" style="388" hidden="1"/>
    <col min="15119" max="15119" width="31.7109375" style="388" hidden="1"/>
    <col min="15120" max="15120" width="10.5703125" style="388" hidden="1"/>
    <col min="15121" max="15121" width="13.85546875" style="388" hidden="1"/>
    <col min="15122" max="15312" width="11.42578125" style="388" hidden="1"/>
    <col min="15313" max="15313" width="42.85546875" style="388" hidden="1"/>
    <col min="15314" max="15314" width="13.7109375" style="388" hidden="1"/>
    <col min="15315" max="15315" width="42.85546875" style="388" hidden="1"/>
    <col min="15316" max="15316" width="13.7109375" style="388" hidden="1"/>
    <col min="15317" max="15317" width="13.42578125" style="388" hidden="1"/>
    <col min="15318" max="15318" width="23.7109375" style="388" hidden="1"/>
    <col min="15319" max="15319" width="10.28515625" style="388" hidden="1"/>
    <col min="15320" max="15320" width="12" style="388" hidden="1"/>
    <col min="15321" max="15321" width="17.7109375" style="388" hidden="1"/>
    <col min="15322" max="15322" width="22.42578125" style="388" hidden="1"/>
    <col min="15323" max="15324" width="25.42578125" style="388" hidden="1"/>
    <col min="15325" max="15325" width="21.7109375" style="388" hidden="1"/>
    <col min="15326" max="15326" width="28" style="388" hidden="1"/>
    <col min="15327" max="15327" width="24" style="388" hidden="1"/>
    <col min="15328" max="15328" width="42.85546875" style="388" hidden="1"/>
    <col min="15329" max="15329" width="21.85546875" style="388" hidden="1"/>
    <col min="15330" max="15330" width="30.7109375" style="388" hidden="1"/>
    <col min="15331" max="15331" width="23.7109375" style="388" hidden="1"/>
    <col min="15332" max="15332" width="24.28515625" style="388" hidden="1"/>
    <col min="15333" max="15333" width="27.5703125" style="388" hidden="1"/>
    <col min="15334" max="15334" width="36.42578125" style="388" hidden="1"/>
    <col min="15335" max="15335" width="22.140625" style="388" hidden="1"/>
    <col min="15336" max="15336" width="24.28515625" style="388" hidden="1"/>
    <col min="15337" max="15337" width="36.28515625" style="388" hidden="1"/>
    <col min="15338" max="15338" width="24.5703125" style="388" hidden="1"/>
    <col min="15339" max="15339" width="29" style="388" hidden="1"/>
    <col min="15340" max="15340" width="28.7109375" style="388" hidden="1"/>
    <col min="15341" max="15341" width="24.5703125" style="388" hidden="1"/>
    <col min="15342" max="15342" width="36.28515625" style="388" hidden="1"/>
    <col min="15343" max="15343" width="22" style="388" hidden="1"/>
    <col min="15344" max="15344" width="25.85546875" style="388" hidden="1"/>
    <col min="15345" max="15345" width="29" style="388" hidden="1"/>
    <col min="15346" max="15346" width="24.28515625" style="388" hidden="1"/>
    <col min="15347" max="15347" width="22.42578125" style="388" hidden="1"/>
    <col min="15348" max="15348" width="22" style="388" hidden="1"/>
    <col min="15349" max="15349" width="26.5703125" style="388" hidden="1"/>
    <col min="15350" max="15350" width="25.28515625" style="388" hidden="1"/>
    <col min="15351" max="15351" width="25.85546875" style="388" hidden="1"/>
    <col min="15352" max="15352" width="18.42578125" style="388" hidden="1"/>
    <col min="15353" max="15353" width="37.28515625" style="388" hidden="1"/>
    <col min="15354" max="15354" width="20.28515625" style="388" hidden="1"/>
    <col min="15355" max="15355" width="22.28515625" style="388" hidden="1"/>
    <col min="15356" max="15356" width="34.42578125" style="388" hidden="1"/>
    <col min="15357" max="15357" width="22.7109375" style="388" hidden="1"/>
    <col min="15358" max="15358" width="23.42578125" style="388" hidden="1"/>
    <col min="15359" max="15359" width="26.5703125" style="388" hidden="1"/>
    <col min="15360" max="15360" width="32.5703125" style="388" hidden="1"/>
    <col min="15361" max="15361" width="18.28515625" style="388" hidden="1"/>
    <col min="15362" max="15362" width="29.140625" style="388" hidden="1"/>
    <col min="15363" max="15363" width="25.140625" style="388" hidden="1"/>
    <col min="15364" max="15364" width="28.28515625" style="388" hidden="1"/>
    <col min="15365" max="15365" width="31.5703125" style="388" hidden="1"/>
    <col min="15366" max="15366" width="25.85546875" style="388" hidden="1"/>
    <col min="15367" max="15367" width="28.85546875" style="388" hidden="1"/>
    <col min="15368" max="15368" width="28.42578125" style="388" hidden="1"/>
    <col min="15369" max="15369" width="30" style="388" hidden="1"/>
    <col min="15370" max="15370" width="27.7109375" style="388" hidden="1"/>
    <col min="15371" max="15371" width="24.5703125" style="388" hidden="1"/>
    <col min="15372" max="15372" width="26.42578125" style="388" hidden="1"/>
    <col min="15373" max="15373" width="31.140625" style="388" hidden="1"/>
    <col min="15374" max="15374" width="27.7109375" style="388" hidden="1"/>
    <col min="15375" max="15375" width="31.7109375" style="388" hidden="1"/>
    <col min="15376" max="15376" width="10.5703125" style="388" hidden="1"/>
    <col min="15377" max="15377" width="13.85546875" style="388" hidden="1"/>
    <col min="15378" max="15568" width="11.42578125" style="388" hidden="1"/>
    <col min="15569" max="15569" width="42.85546875" style="388" hidden="1"/>
    <col min="15570" max="15570" width="13.7109375" style="388" hidden="1"/>
    <col min="15571" max="15571" width="42.85546875" style="388" hidden="1"/>
    <col min="15572" max="15572" width="13.7109375" style="388" hidden="1"/>
    <col min="15573" max="15573" width="13.42578125" style="388" hidden="1"/>
    <col min="15574" max="15574" width="23.7109375" style="388" hidden="1"/>
    <col min="15575" max="15575" width="10.28515625" style="388" hidden="1"/>
    <col min="15576" max="15576" width="12" style="388" hidden="1"/>
    <col min="15577" max="15577" width="17.7109375" style="388" hidden="1"/>
    <col min="15578" max="15578" width="22.42578125" style="388" hidden="1"/>
    <col min="15579" max="15580" width="25.42578125" style="388" hidden="1"/>
    <col min="15581" max="15581" width="21.7109375" style="388" hidden="1"/>
    <col min="15582" max="15582" width="28" style="388" hidden="1"/>
    <col min="15583" max="15583" width="24" style="388" hidden="1"/>
    <col min="15584" max="15584" width="42.85546875" style="388" hidden="1"/>
    <col min="15585" max="15585" width="21.85546875" style="388" hidden="1"/>
    <col min="15586" max="15586" width="30.7109375" style="388" hidden="1"/>
    <col min="15587" max="15587" width="23.7109375" style="388" hidden="1"/>
    <col min="15588" max="15588" width="24.28515625" style="388" hidden="1"/>
    <col min="15589" max="15589" width="27.5703125" style="388" hidden="1"/>
    <col min="15590" max="15590" width="36.42578125" style="388" hidden="1"/>
    <col min="15591" max="15591" width="22.140625" style="388" hidden="1"/>
    <col min="15592" max="15592" width="24.28515625" style="388" hidden="1"/>
    <col min="15593" max="15593" width="36.28515625" style="388" hidden="1"/>
    <col min="15594" max="15594" width="24.5703125" style="388" hidden="1"/>
    <col min="15595" max="15595" width="29" style="388" hidden="1"/>
    <col min="15596" max="15596" width="28.7109375" style="388" hidden="1"/>
    <col min="15597" max="15597" width="24.5703125" style="388" hidden="1"/>
    <col min="15598" max="15598" width="36.28515625" style="388" hidden="1"/>
    <col min="15599" max="15599" width="22" style="388" hidden="1"/>
    <col min="15600" max="15600" width="25.85546875" style="388" hidden="1"/>
    <col min="15601" max="15601" width="29" style="388" hidden="1"/>
    <col min="15602" max="15602" width="24.28515625" style="388" hidden="1"/>
    <col min="15603" max="15603" width="22.42578125" style="388" hidden="1"/>
    <col min="15604" max="15604" width="22" style="388" hidden="1"/>
    <col min="15605" max="15605" width="26.5703125" style="388" hidden="1"/>
    <col min="15606" max="15606" width="25.28515625" style="388" hidden="1"/>
    <col min="15607" max="15607" width="25.85546875" style="388" hidden="1"/>
    <col min="15608" max="15608" width="18.42578125" style="388" hidden="1"/>
    <col min="15609" max="15609" width="37.28515625" style="388" hidden="1"/>
    <col min="15610" max="15610" width="20.28515625" style="388" hidden="1"/>
    <col min="15611" max="15611" width="22.28515625" style="388" hidden="1"/>
    <col min="15612" max="15612" width="34.42578125" style="388" hidden="1"/>
    <col min="15613" max="15613" width="22.7109375" style="388" hidden="1"/>
    <col min="15614" max="15614" width="23.42578125" style="388" hidden="1"/>
    <col min="15615" max="15615" width="26.5703125" style="388" hidden="1"/>
    <col min="15616" max="15616" width="32.5703125" style="388" hidden="1"/>
    <col min="15617" max="15617" width="18.28515625" style="388" hidden="1"/>
    <col min="15618" max="15618" width="29.140625" style="388" hidden="1"/>
    <col min="15619" max="15619" width="25.140625" style="388" hidden="1"/>
    <col min="15620" max="15620" width="28.28515625" style="388" hidden="1"/>
    <col min="15621" max="15621" width="31.5703125" style="388" hidden="1"/>
    <col min="15622" max="15622" width="25.85546875" style="388" hidden="1"/>
    <col min="15623" max="15623" width="28.85546875" style="388" hidden="1"/>
    <col min="15624" max="15624" width="28.42578125" style="388" hidden="1"/>
    <col min="15625" max="15625" width="30" style="388" hidden="1"/>
    <col min="15626" max="15626" width="27.7109375" style="388" hidden="1"/>
    <col min="15627" max="15627" width="24.5703125" style="388" hidden="1"/>
    <col min="15628" max="15628" width="26.42578125" style="388" hidden="1"/>
    <col min="15629" max="15629" width="31.140625" style="388" hidden="1"/>
    <col min="15630" max="15630" width="27.7109375" style="388" hidden="1"/>
    <col min="15631" max="15631" width="31.7109375" style="388" hidden="1"/>
    <col min="15632" max="15632" width="10.5703125" style="388" hidden="1"/>
    <col min="15633" max="15633" width="13.85546875" style="388" hidden="1"/>
    <col min="15634" max="15824" width="11.42578125" style="388" hidden="1"/>
    <col min="15825" max="15825" width="42.85546875" style="388" hidden="1"/>
    <col min="15826" max="15826" width="13.7109375" style="388" hidden="1"/>
    <col min="15827" max="15827" width="42.85546875" style="388" hidden="1"/>
    <col min="15828" max="15828" width="13.7109375" style="388" hidden="1"/>
    <col min="15829" max="15829" width="13.42578125" style="388" hidden="1"/>
    <col min="15830" max="15830" width="23.7109375" style="388" hidden="1"/>
    <col min="15831" max="15831" width="10.28515625" style="388" hidden="1"/>
    <col min="15832" max="15832" width="12" style="388" hidden="1"/>
    <col min="15833" max="15833" width="17.7109375" style="388" hidden="1"/>
    <col min="15834" max="15834" width="22.42578125" style="388" hidden="1"/>
    <col min="15835" max="15836" width="25.42578125" style="388" hidden="1"/>
    <col min="15837" max="15837" width="21.7109375" style="388" hidden="1"/>
    <col min="15838" max="15838" width="28" style="388" hidden="1"/>
    <col min="15839" max="15839" width="24" style="388" hidden="1"/>
    <col min="15840" max="15840" width="42.85546875" style="388" hidden="1"/>
    <col min="15841" max="15841" width="21.85546875" style="388" hidden="1"/>
    <col min="15842" max="15842" width="30.7109375" style="388" hidden="1"/>
    <col min="15843" max="15843" width="23.7109375" style="388" hidden="1"/>
    <col min="15844" max="15844" width="24.28515625" style="388" hidden="1"/>
    <col min="15845" max="15845" width="27.5703125" style="388" hidden="1"/>
    <col min="15846" max="15846" width="36.42578125" style="388" hidden="1"/>
    <col min="15847" max="15847" width="22.140625" style="388" hidden="1"/>
    <col min="15848" max="15848" width="24.28515625" style="388" hidden="1"/>
    <col min="15849" max="15849" width="36.28515625" style="388" hidden="1"/>
    <col min="15850" max="15850" width="24.5703125" style="388" hidden="1"/>
    <col min="15851" max="15851" width="29" style="388" hidden="1"/>
    <col min="15852" max="15852" width="28.7109375" style="388" hidden="1"/>
    <col min="15853" max="15853" width="24.5703125" style="388" hidden="1"/>
    <col min="15854" max="15854" width="36.28515625" style="388" hidden="1"/>
    <col min="15855" max="15855" width="22" style="388" hidden="1"/>
    <col min="15856" max="15856" width="25.85546875" style="388" hidden="1"/>
    <col min="15857" max="15857" width="29" style="388" hidden="1"/>
    <col min="15858" max="15858" width="24.28515625" style="388" hidden="1"/>
    <col min="15859" max="15859" width="22.42578125" style="388" hidden="1"/>
    <col min="15860" max="15860" width="22" style="388" hidden="1"/>
    <col min="15861" max="15861" width="26.5703125" style="388" hidden="1"/>
    <col min="15862" max="15862" width="25.28515625" style="388" hidden="1"/>
    <col min="15863" max="15863" width="25.85546875" style="388" hidden="1"/>
    <col min="15864" max="15864" width="18.42578125" style="388" hidden="1"/>
    <col min="15865" max="15865" width="37.28515625" style="388" hidden="1"/>
    <col min="15866" max="15866" width="20.28515625" style="388" hidden="1"/>
    <col min="15867" max="15867" width="22.28515625" style="388" hidden="1"/>
    <col min="15868" max="15868" width="34.42578125" style="388" hidden="1"/>
    <col min="15869" max="15869" width="22.7109375" style="388" hidden="1"/>
    <col min="15870" max="15870" width="23.42578125" style="388" hidden="1"/>
    <col min="15871" max="15871" width="26.5703125" style="388" hidden="1"/>
    <col min="15872" max="15872" width="32.5703125" style="388" hidden="1"/>
    <col min="15873" max="15873" width="18.28515625" style="388" hidden="1"/>
    <col min="15874" max="15874" width="29.140625" style="388" hidden="1"/>
    <col min="15875" max="15875" width="25.140625" style="388" hidden="1"/>
    <col min="15876" max="15876" width="28.28515625" style="388" hidden="1"/>
    <col min="15877" max="15877" width="31.5703125" style="388" hidden="1"/>
    <col min="15878" max="15878" width="25.85546875" style="388" hidden="1"/>
    <col min="15879" max="15879" width="28.85546875" style="388" hidden="1"/>
    <col min="15880" max="15880" width="28.42578125" style="388" hidden="1"/>
    <col min="15881" max="15881" width="30" style="388" hidden="1"/>
    <col min="15882" max="15882" width="27.7109375" style="388" hidden="1"/>
    <col min="15883" max="15883" width="24.5703125" style="388" hidden="1"/>
    <col min="15884" max="15884" width="26.42578125" style="388" hidden="1"/>
    <col min="15885" max="15885" width="31.140625" style="388" hidden="1"/>
    <col min="15886" max="15886" width="27.7109375" style="388" hidden="1"/>
    <col min="15887" max="15887" width="31.7109375" style="388" hidden="1"/>
    <col min="15888" max="15888" width="10.5703125" style="388" hidden="1"/>
    <col min="15889" max="15889" width="13.85546875" style="388" hidden="1"/>
    <col min="15890" max="16080" width="11.42578125" style="388" hidden="1"/>
    <col min="16081" max="16081" width="42.85546875" style="388" hidden="1"/>
    <col min="16082" max="16082" width="13.7109375" style="388" hidden="1"/>
    <col min="16083" max="16083" width="42.85546875" style="388" hidden="1"/>
    <col min="16084" max="16084" width="13.7109375" style="388" hidden="1"/>
    <col min="16085" max="16085" width="13.42578125" style="388" hidden="1"/>
    <col min="16086" max="16086" width="23.7109375" style="388" hidden="1"/>
    <col min="16087" max="16087" width="10.28515625" style="388" hidden="1"/>
    <col min="16088" max="16088" width="12" style="388" hidden="1"/>
    <col min="16089" max="16089" width="17.7109375" style="388" hidden="1"/>
    <col min="16090" max="16090" width="22.42578125" style="388" hidden="1"/>
    <col min="16091" max="16092" width="25.42578125" style="388" hidden="1"/>
    <col min="16093" max="16093" width="21.7109375" style="388" hidden="1"/>
    <col min="16094" max="16094" width="28" style="388" hidden="1"/>
    <col min="16095" max="16095" width="24" style="388" hidden="1"/>
    <col min="16096" max="16096" width="42.85546875" style="388" hidden="1"/>
    <col min="16097" max="16097" width="21.85546875" style="388" hidden="1"/>
    <col min="16098" max="16098" width="30.7109375" style="388" hidden="1"/>
    <col min="16099" max="16099" width="23.7109375" style="388" hidden="1"/>
    <col min="16100" max="16100" width="24.28515625" style="388" hidden="1"/>
    <col min="16101" max="16101" width="27.5703125" style="388" hidden="1"/>
    <col min="16102" max="16102" width="36.42578125" style="388" hidden="1"/>
    <col min="16103" max="16103" width="22.140625" style="388" hidden="1"/>
    <col min="16104" max="16104" width="24.28515625" style="388" hidden="1"/>
    <col min="16105" max="16105" width="36.28515625" style="388" hidden="1"/>
    <col min="16106" max="16106" width="24.5703125" style="388" hidden="1"/>
    <col min="16107" max="16107" width="29" style="388" hidden="1"/>
    <col min="16108" max="16108" width="28.7109375" style="388" hidden="1"/>
    <col min="16109" max="16109" width="24.5703125" style="388" hidden="1"/>
    <col min="16110" max="16110" width="36.28515625" style="388" hidden="1"/>
    <col min="16111" max="16111" width="22" style="388" hidden="1"/>
    <col min="16112" max="16112" width="25.85546875" style="388" hidden="1"/>
    <col min="16113" max="16113" width="29" style="388" hidden="1"/>
    <col min="16114" max="16114" width="24.28515625" style="388" hidden="1"/>
    <col min="16115" max="16115" width="22.42578125" style="388" hidden="1"/>
    <col min="16116" max="16116" width="22" style="388" hidden="1"/>
    <col min="16117" max="16117" width="26.5703125" style="388" hidden="1"/>
    <col min="16118" max="16118" width="25.28515625" style="388" hidden="1"/>
    <col min="16119" max="16119" width="25.85546875" style="388" hidden="1"/>
    <col min="16120" max="16120" width="18.42578125" style="388" hidden="1"/>
    <col min="16121" max="16121" width="37.28515625" style="388" hidden="1"/>
    <col min="16122" max="16122" width="20.28515625" style="388" hidden="1"/>
    <col min="16123" max="16123" width="22.28515625" style="388" hidden="1"/>
    <col min="16124" max="16124" width="34.42578125" style="388" hidden="1"/>
    <col min="16125" max="16125" width="22.7109375" style="388" hidden="1"/>
    <col min="16126" max="16126" width="23.42578125" style="388" hidden="1"/>
    <col min="16127" max="16127" width="26.5703125" style="388" hidden="1"/>
    <col min="16128" max="16128" width="32.5703125" style="388" hidden="1"/>
    <col min="16129" max="16129" width="18.28515625" style="388" hidden="1"/>
    <col min="16130" max="16130" width="29.140625" style="388" hidden="1"/>
    <col min="16131" max="16131" width="25.140625" style="388" hidden="1"/>
    <col min="16132" max="16132" width="28.28515625" style="388" hidden="1"/>
    <col min="16133" max="16133" width="31.5703125" style="388" hidden="1"/>
    <col min="16134" max="16134" width="25.85546875" style="388" hidden="1"/>
    <col min="16135" max="16135" width="28.85546875" style="388" hidden="1"/>
    <col min="16136" max="16136" width="28.42578125" style="388" hidden="1"/>
    <col min="16137" max="16137" width="30" style="388" hidden="1"/>
    <col min="16138" max="16138" width="27.7109375" style="388" hidden="1"/>
    <col min="16139" max="16139" width="24.5703125" style="388" hidden="1"/>
    <col min="16140" max="16140" width="26.42578125" style="388" hidden="1"/>
    <col min="16141" max="16141" width="31.140625" style="388" hidden="1"/>
    <col min="16142" max="16142" width="27.7109375" style="388" hidden="1"/>
    <col min="16143" max="16143" width="31.7109375" style="388" hidden="1"/>
    <col min="16144" max="16144" width="10.5703125" style="388" hidden="1"/>
    <col min="16145" max="16145" width="13.85546875" style="388" hidden="1"/>
    <col min="16146" max="16384" width="11.42578125" style="388" hidden="1"/>
  </cols>
  <sheetData>
    <row r="1" spans="1:17" ht="13.5" thickBot="1">
      <c r="A1" s="388"/>
    </row>
    <row r="2" spans="1:17" s="389" customFormat="1" ht="23.25" thickBot="1">
      <c r="B2" s="392" t="s">
        <v>244</v>
      </c>
      <c r="C2" s="473" t="s">
        <v>98</v>
      </c>
      <c r="D2" s="393" t="s">
        <v>245</v>
      </c>
      <c r="E2" s="393" t="s">
        <v>246</v>
      </c>
      <c r="F2" s="394" t="s">
        <v>247</v>
      </c>
      <c r="G2" s="394" t="s">
        <v>501</v>
      </c>
      <c r="H2" s="395" t="s">
        <v>619</v>
      </c>
      <c r="I2" s="393" t="s">
        <v>245</v>
      </c>
      <c r="J2" s="393" t="s">
        <v>246</v>
      </c>
      <c r="K2" s="394" t="s">
        <v>247</v>
      </c>
      <c r="L2" s="394" t="s">
        <v>501</v>
      </c>
      <c r="M2" s="395" t="s">
        <v>619</v>
      </c>
      <c r="N2" s="442"/>
      <c r="O2" s="399" t="s">
        <v>249</v>
      </c>
      <c r="P2" s="396" t="s">
        <v>251</v>
      </c>
      <c r="Q2" s="400" t="s">
        <v>250</v>
      </c>
    </row>
    <row r="3" spans="1:17" s="390" customFormat="1" ht="15">
      <c r="B3" s="471" t="s">
        <v>248</v>
      </c>
      <c r="C3" s="401" t="s">
        <v>249</v>
      </c>
      <c r="D3" s="590">
        <v>834</v>
      </c>
      <c r="E3" s="590">
        <v>661</v>
      </c>
      <c r="F3" s="591">
        <v>11.2</v>
      </c>
      <c r="G3" s="592">
        <f t="shared" ref="G3:G66" si="0">D3/E3</f>
        <v>1.2617246596066565</v>
      </c>
      <c r="H3" s="593" t="str">
        <f>IF(G3&gt;1,"Templada cálida, húmeda","Templada cálida, seca")</f>
        <v>Templada cálida, húmeda</v>
      </c>
      <c r="I3" s="592">
        <v>801.38</v>
      </c>
      <c r="J3" s="594">
        <v>892.09759928385415</v>
      </c>
      <c r="K3" s="594">
        <v>11.63</v>
      </c>
      <c r="L3" s="595">
        <f t="shared" ref="L3:L66" si="1">I3/J3</f>
        <v>0.89830978207241097</v>
      </c>
      <c r="M3" s="593" t="str">
        <f>IF(L3&gt;1,"Templada cálida, húmeda","Templada cálida, seca")</f>
        <v>Templada cálida, seca</v>
      </c>
      <c r="N3" s="443"/>
      <c r="O3" s="587" t="s">
        <v>248</v>
      </c>
      <c r="P3" s="587" t="s">
        <v>254</v>
      </c>
      <c r="Q3" s="587" t="s">
        <v>253</v>
      </c>
    </row>
    <row r="4" spans="1:17" ht="15">
      <c r="A4" s="388"/>
      <c r="B4" s="472" t="s">
        <v>252</v>
      </c>
      <c r="C4" s="402" t="s">
        <v>249</v>
      </c>
      <c r="D4" s="596">
        <v>1162</v>
      </c>
      <c r="E4" s="596">
        <v>688</v>
      </c>
      <c r="F4" s="597">
        <v>12.1</v>
      </c>
      <c r="G4" s="595">
        <f t="shared" si="0"/>
        <v>1.6889534883720929</v>
      </c>
      <c r="H4" s="598" t="str">
        <f t="shared" ref="H4:H67" si="2">IF(G4&gt;1,"Templada cálida, húmeda","Templada cálida, seca")</f>
        <v>Templada cálida, húmeda</v>
      </c>
      <c r="I4" s="595">
        <v>1098.3</v>
      </c>
      <c r="J4" s="599">
        <v>900.41104965722002</v>
      </c>
      <c r="K4" s="599">
        <v>12.93</v>
      </c>
      <c r="L4" s="595">
        <f t="shared" si="1"/>
        <v>1.2197762348852947</v>
      </c>
      <c r="M4" s="598" t="str">
        <f t="shared" ref="M4:M67" si="3">IF(L4&gt;1,"Templada cálida, húmeda","Templada cálida, seca")</f>
        <v>Templada cálida, húmeda</v>
      </c>
      <c r="N4" s="443"/>
      <c r="O4" s="588" t="s">
        <v>252</v>
      </c>
      <c r="P4" s="588" t="s">
        <v>257</v>
      </c>
      <c r="Q4" s="588" t="s">
        <v>256</v>
      </c>
    </row>
    <row r="5" spans="1:17" ht="15">
      <c r="A5" s="388"/>
      <c r="B5" s="472" t="s">
        <v>255</v>
      </c>
      <c r="C5" s="402" t="s">
        <v>249</v>
      </c>
      <c r="D5" s="596">
        <v>1358</v>
      </c>
      <c r="E5" s="596">
        <v>643</v>
      </c>
      <c r="F5" s="597">
        <v>10.7</v>
      </c>
      <c r="G5" s="595">
        <f t="shared" si="0"/>
        <v>2.1119751166407466</v>
      </c>
      <c r="H5" s="598" t="str">
        <f t="shared" si="2"/>
        <v>Templada cálida, húmeda</v>
      </c>
      <c r="I5" s="595">
        <v>1376.12</v>
      </c>
      <c r="J5" s="599">
        <v>862.25398570093614</v>
      </c>
      <c r="K5" s="599">
        <v>11.65</v>
      </c>
      <c r="L5" s="595">
        <f t="shared" si="1"/>
        <v>1.5959566703322758</v>
      </c>
      <c r="M5" s="598" t="str">
        <f t="shared" si="3"/>
        <v>Templada cálida, húmeda</v>
      </c>
      <c r="N5" s="443"/>
      <c r="O5" s="588" t="s">
        <v>259</v>
      </c>
      <c r="P5" s="588" t="s">
        <v>261</v>
      </c>
      <c r="Q5" s="588" t="s">
        <v>260</v>
      </c>
    </row>
    <row r="6" spans="1:17" ht="15">
      <c r="A6" s="388"/>
      <c r="B6" s="472" t="s">
        <v>258</v>
      </c>
      <c r="C6" s="402" t="s">
        <v>249</v>
      </c>
      <c r="D6" s="596">
        <v>1220</v>
      </c>
      <c r="E6" s="596">
        <v>689</v>
      </c>
      <c r="F6" s="597">
        <v>12.4</v>
      </c>
      <c r="G6" s="595">
        <f t="shared" si="0"/>
        <v>1.7706821480406385</v>
      </c>
      <c r="H6" s="598" t="str">
        <f t="shared" si="2"/>
        <v>Templada cálida, húmeda</v>
      </c>
      <c r="I6" s="595">
        <v>1276.55</v>
      </c>
      <c r="J6" s="599">
        <v>981.86963884220563</v>
      </c>
      <c r="K6" s="599">
        <v>14.15</v>
      </c>
      <c r="L6" s="595">
        <f t="shared" si="1"/>
        <v>1.3001216755263698</v>
      </c>
      <c r="M6" s="598" t="str">
        <f t="shared" si="3"/>
        <v>Templada cálida, húmeda</v>
      </c>
      <c r="N6" s="443"/>
      <c r="O6" s="588" t="s">
        <v>255</v>
      </c>
      <c r="P6" s="588" t="s">
        <v>264</v>
      </c>
      <c r="Q6" s="588" t="s">
        <v>263</v>
      </c>
    </row>
    <row r="7" spans="1:17">
      <c r="A7" s="388"/>
      <c r="B7" s="472" t="s">
        <v>262</v>
      </c>
      <c r="C7" s="402" t="s">
        <v>249</v>
      </c>
      <c r="D7" s="596">
        <v>619</v>
      </c>
      <c r="E7" s="596">
        <v>689</v>
      </c>
      <c r="F7" s="597">
        <v>12.1</v>
      </c>
      <c r="G7" s="595">
        <f t="shared" si="0"/>
        <v>0.89840348330914366</v>
      </c>
      <c r="H7" s="598" t="str">
        <f t="shared" si="2"/>
        <v>Templada cálida, seca</v>
      </c>
      <c r="I7" s="595">
        <v>569.16999999999996</v>
      </c>
      <c r="J7" s="599" t="e">
        <v>#N/A</v>
      </c>
      <c r="K7" s="599">
        <v>12.47</v>
      </c>
      <c r="L7" s="595" t="e">
        <f t="shared" si="1"/>
        <v>#N/A</v>
      </c>
      <c r="M7" s="598" t="e">
        <f t="shared" si="3"/>
        <v>#N/A</v>
      </c>
      <c r="O7" s="588" t="s">
        <v>262</v>
      </c>
      <c r="P7" s="588" t="s">
        <v>267</v>
      </c>
      <c r="Q7" s="588" t="s">
        <v>266</v>
      </c>
    </row>
    <row r="8" spans="1:17">
      <c r="A8" s="388"/>
      <c r="B8" s="472" t="s">
        <v>265</v>
      </c>
      <c r="C8" s="402" t="s">
        <v>249</v>
      </c>
      <c r="D8" s="596">
        <v>894</v>
      </c>
      <c r="E8" s="596">
        <v>650</v>
      </c>
      <c r="F8" s="597">
        <v>10.8</v>
      </c>
      <c r="G8" s="595">
        <f t="shared" si="0"/>
        <v>1.3753846153846154</v>
      </c>
      <c r="H8" s="598" t="str">
        <f t="shared" si="2"/>
        <v>Templada cálida, húmeda</v>
      </c>
      <c r="I8" s="595">
        <v>926.48</v>
      </c>
      <c r="J8" s="599" t="e">
        <v>#N/A</v>
      </c>
      <c r="K8" s="599">
        <v>11.82</v>
      </c>
      <c r="L8" s="595" t="e">
        <f t="shared" si="1"/>
        <v>#N/A</v>
      </c>
      <c r="M8" s="598" t="e">
        <f t="shared" si="3"/>
        <v>#N/A</v>
      </c>
      <c r="O8" s="588" t="s">
        <v>269</v>
      </c>
      <c r="P8" s="588" t="s">
        <v>271</v>
      </c>
      <c r="Q8" s="588" t="s">
        <v>270</v>
      </c>
    </row>
    <row r="9" spans="1:17">
      <c r="A9" s="388"/>
      <c r="B9" s="472" t="s">
        <v>268</v>
      </c>
      <c r="C9" s="402" t="s">
        <v>249</v>
      </c>
      <c r="D9" s="596">
        <v>1092</v>
      </c>
      <c r="E9" s="596">
        <v>629</v>
      </c>
      <c r="F9" s="597">
        <v>10.199999999999999</v>
      </c>
      <c r="G9" s="595">
        <f t="shared" si="0"/>
        <v>1.7360890302066774</v>
      </c>
      <c r="H9" s="598" t="str">
        <f t="shared" si="2"/>
        <v>Templada cálida, húmeda</v>
      </c>
      <c r="I9" s="595">
        <v>1113.5899999999999</v>
      </c>
      <c r="J9" s="599">
        <v>803.14127525916467</v>
      </c>
      <c r="K9" s="599">
        <v>11.7</v>
      </c>
      <c r="L9" s="595">
        <f t="shared" si="1"/>
        <v>1.3865431080486517</v>
      </c>
      <c r="M9" s="598" t="str">
        <f t="shared" si="3"/>
        <v>Templada cálida, húmeda</v>
      </c>
      <c r="O9" s="588" t="s">
        <v>265</v>
      </c>
      <c r="P9" s="588" t="s">
        <v>274</v>
      </c>
      <c r="Q9" s="588" t="s">
        <v>273</v>
      </c>
    </row>
    <row r="10" spans="1:17">
      <c r="A10" s="388"/>
      <c r="B10" s="472" t="s">
        <v>272</v>
      </c>
      <c r="C10" s="402" t="s">
        <v>249</v>
      </c>
      <c r="D10" s="596">
        <v>1160</v>
      </c>
      <c r="E10" s="596">
        <v>669</v>
      </c>
      <c r="F10" s="597">
        <v>11.6</v>
      </c>
      <c r="G10" s="595">
        <f t="shared" si="0"/>
        <v>1.7339312406576981</v>
      </c>
      <c r="H10" s="598" t="str">
        <f t="shared" si="2"/>
        <v>Templada cálida, húmeda</v>
      </c>
      <c r="I10" s="595">
        <v>1111.74</v>
      </c>
      <c r="J10" s="599" t="e">
        <v>#N/A</v>
      </c>
      <c r="K10" s="599">
        <v>13.24</v>
      </c>
      <c r="L10" s="595" t="e">
        <f t="shared" si="1"/>
        <v>#N/A</v>
      </c>
      <c r="M10" s="598" t="e">
        <f t="shared" si="3"/>
        <v>#N/A</v>
      </c>
      <c r="O10" s="588" t="s">
        <v>258</v>
      </c>
      <c r="P10" s="588" t="s">
        <v>277</v>
      </c>
      <c r="Q10" s="588" t="s">
        <v>276</v>
      </c>
    </row>
    <row r="11" spans="1:17">
      <c r="A11" s="388"/>
      <c r="B11" s="472" t="s">
        <v>275</v>
      </c>
      <c r="C11" s="402" t="s">
        <v>249</v>
      </c>
      <c r="D11" s="596">
        <v>526</v>
      </c>
      <c r="E11" s="596">
        <v>714</v>
      </c>
      <c r="F11" s="597">
        <v>12.8</v>
      </c>
      <c r="G11" s="595">
        <f t="shared" si="0"/>
        <v>0.73669467787114851</v>
      </c>
      <c r="H11" s="598" t="str">
        <f t="shared" si="2"/>
        <v>Templada cálida, seca</v>
      </c>
      <c r="I11" s="595">
        <v>425.2</v>
      </c>
      <c r="J11" s="599" t="e">
        <v>#N/A</v>
      </c>
      <c r="K11" s="599">
        <v>13.39</v>
      </c>
      <c r="L11" s="595" t="e">
        <f t="shared" si="1"/>
        <v>#N/A</v>
      </c>
      <c r="M11" s="598" t="e">
        <f t="shared" si="3"/>
        <v>#N/A</v>
      </c>
      <c r="O11" s="588" t="s">
        <v>268</v>
      </c>
      <c r="P11" s="588" t="s">
        <v>280</v>
      </c>
      <c r="Q11" s="588" t="s">
        <v>279</v>
      </c>
    </row>
    <row r="12" spans="1:17">
      <c r="A12" s="388"/>
      <c r="B12" s="472" t="s">
        <v>278</v>
      </c>
      <c r="C12" s="402" t="s">
        <v>249</v>
      </c>
      <c r="D12" s="596">
        <v>923</v>
      </c>
      <c r="E12" s="596">
        <v>642</v>
      </c>
      <c r="F12" s="597">
        <v>10.6</v>
      </c>
      <c r="G12" s="595">
        <f t="shared" si="0"/>
        <v>1.4376947040498442</v>
      </c>
      <c r="H12" s="598" t="str">
        <f t="shared" si="2"/>
        <v>Templada cálida, húmeda</v>
      </c>
      <c r="I12" s="595">
        <v>992.87</v>
      </c>
      <c r="J12" s="599">
        <v>855.53964843749998</v>
      </c>
      <c r="K12" s="599">
        <v>11.8</v>
      </c>
      <c r="L12" s="595">
        <f t="shared" si="1"/>
        <v>1.1605189798197091</v>
      </c>
      <c r="M12" s="598" t="str">
        <f t="shared" si="3"/>
        <v>Templada cálida, húmeda</v>
      </c>
      <c r="O12" s="588" t="s">
        <v>272</v>
      </c>
      <c r="P12" s="588" t="s">
        <v>283</v>
      </c>
      <c r="Q12" s="588" t="s">
        <v>282</v>
      </c>
    </row>
    <row r="13" spans="1:17">
      <c r="A13" s="388"/>
      <c r="B13" s="472" t="s">
        <v>281</v>
      </c>
      <c r="C13" s="402" t="s">
        <v>249</v>
      </c>
      <c r="D13" s="596">
        <v>626</v>
      </c>
      <c r="E13" s="596">
        <v>686</v>
      </c>
      <c r="F13" s="597">
        <v>12</v>
      </c>
      <c r="G13" s="595">
        <f t="shared" si="0"/>
        <v>0.91253644314868809</v>
      </c>
      <c r="H13" s="598" t="str">
        <f t="shared" si="2"/>
        <v>Templada cálida, seca</v>
      </c>
      <c r="I13" s="595">
        <v>574.20000000000005</v>
      </c>
      <c r="J13" s="599">
        <v>904.63035289028232</v>
      </c>
      <c r="K13" s="599">
        <v>12.32</v>
      </c>
      <c r="L13" s="595">
        <f t="shared" si="1"/>
        <v>0.634734395286913</v>
      </c>
      <c r="M13" s="598" t="str">
        <f t="shared" si="3"/>
        <v>Templada cálida, seca</v>
      </c>
      <c r="O13" s="588" t="s">
        <v>275</v>
      </c>
      <c r="P13" s="588" t="s">
        <v>286</v>
      </c>
      <c r="Q13" s="588" t="s">
        <v>285</v>
      </c>
    </row>
    <row r="14" spans="1:17">
      <c r="A14" s="388"/>
      <c r="B14" s="472" t="s">
        <v>284</v>
      </c>
      <c r="C14" s="402" t="s">
        <v>249</v>
      </c>
      <c r="D14" s="596">
        <v>946</v>
      </c>
      <c r="E14" s="596">
        <v>664</v>
      </c>
      <c r="F14" s="597">
        <v>11.3</v>
      </c>
      <c r="G14" s="595">
        <f t="shared" si="0"/>
        <v>1.4246987951807228</v>
      </c>
      <c r="H14" s="598" t="str">
        <f t="shared" si="2"/>
        <v>Templada cálida, húmeda</v>
      </c>
      <c r="I14" s="595">
        <v>836.16</v>
      </c>
      <c r="J14" s="599">
        <v>876.53374569232642</v>
      </c>
      <c r="K14" s="599">
        <v>11.27</v>
      </c>
      <c r="L14" s="595">
        <f t="shared" si="1"/>
        <v>0.95393931392745479</v>
      </c>
      <c r="M14" s="598" t="str">
        <f t="shared" si="3"/>
        <v>Templada cálida, seca</v>
      </c>
      <c r="O14" s="588" t="s">
        <v>278</v>
      </c>
      <c r="P14" s="588" t="s">
        <v>289</v>
      </c>
      <c r="Q14" s="588" t="s">
        <v>288</v>
      </c>
    </row>
    <row r="15" spans="1:17">
      <c r="A15" s="388"/>
      <c r="B15" s="472" t="s">
        <v>287</v>
      </c>
      <c r="C15" s="402" t="s">
        <v>249</v>
      </c>
      <c r="D15" s="596">
        <v>797</v>
      </c>
      <c r="E15" s="596">
        <v>667</v>
      </c>
      <c r="F15" s="597">
        <v>11.4</v>
      </c>
      <c r="G15" s="595">
        <f t="shared" si="0"/>
        <v>1.1949025487256373</v>
      </c>
      <c r="H15" s="598" t="str">
        <f t="shared" si="2"/>
        <v>Templada cálida, húmeda</v>
      </c>
      <c r="I15" s="595">
        <v>787.87</v>
      </c>
      <c r="J15" s="599" t="e">
        <v>#N/A</v>
      </c>
      <c r="K15" s="599">
        <v>11.65</v>
      </c>
      <c r="L15" s="595" t="e">
        <f t="shared" si="1"/>
        <v>#N/A</v>
      </c>
      <c r="M15" s="598" t="e">
        <f t="shared" si="3"/>
        <v>#N/A</v>
      </c>
      <c r="O15" s="588" t="s">
        <v>281</v>
      </c>
      <c r="P15" s="588" t="s">
        <v>292</v>
      </c>
      <c r="Q15" s="588" t="s">
        <v>291</v>
      </c>
    </row>
    <row r="16" spans="1:17">
      <c r="A16" s="388"/>
      <c r="B16" s="472" t="s">
        <v>290</v>
      </c>
      <c r="C16" s="402" t="s">
        <v>249</v>
      </c>
      <c r="D16" s="596">
        <v>1081</v>
      </c>
      <c r="E16" s="596">
        <v>628</v>
      </c>
      <c r="F16" s="597">
        <v>10.199999999999999</v>
      </c>
      <c r="G16" s="595">
        <f t="shared" si="0"/>
        <v>1.7213375796178343</v>
      </c>
      <c r="H16" s="598" t="str">
        <f t="shared" si="2"/>
        <v>Templada cálida, húmeda</v>
      </c>
      <c r="I16" s="595">
        <v>1061.77</v>
      </c>
      <c r="J16" s="599">
        <v>867.91183602736771</v>
      </c>
      <c r="K16" s="599">
        <v>11.49</v>
      </c>
      <c r="L16" s="595">
        <f t="shared" si="1"/>
        <v>1.2233615857342903</v>
      </c>
      <c r="M16" s="598" t="str">
        <f t="shared" si="3"/>
        <v>Templada cálida, húmeda</v>
      </c>
      <c r="O16" s="588" t="s">
        <v>284</v>
      </c>
      <c r="P16" s="588" t="s">
        <v>295</v>
      </c>
      <c r="Q16" s="588" t="s">
        <v>294</v>
      </c>
    </row>
    <row r="17" spans="1:17">
      <c r="A17" s="388"/>
      <c r="B17" s="472" t="s">
        <v>293</v>
      </c>
      <c r="C17" s="402" t="s">
        <v>249</v>
      </c>
      <c r="D17" s="596">
        <v>744</v>
      </c>
      <c r="E17" s="596">
        <v>691</v>
      </c>
      <c r="F17" s="597">
        <v>12</v>
      </c>
      <c r="G17" s="595">
        <f t="shared" si="0"/>
        <v>1.0767004341534008</v>
      </c>
      <c r="H17" s="598" t="str">
        <f t="shared" si="2"/>
        <v>Templada cálida, húmeda</v>
      </c>
      <c r="I17" s="595">
        <v>703.88</v>
      </c>
      <c r="J17" s="599">
        <v>894.94657496402135</v>
      </c>
      <c r="K17" s="599">
        <v>12.03</v>
      </c>
      <c r="L17" s="595">
        <f t="shared" si="1"/>
        <v>0.78650504922966757</v>
      </c>
      <c r="M17" s="598" t="str">
        <f t="shared" si="3"/>
        <v>Templada cálida, seca</v>
      </c>
      <c r="O17" s="588" t="s">
        <v>287</v>
      </c>
      <c r="P17" s="588" t="s">
        <v>298</v>
      </c>
      <c r="Q17" s="588" t="s">
        <v>297</v>
      </c>
    </row>
    <row r="18" spans="1:17">
      <c r="A18" s="388"/>
      <c r="B18" s="472" t="s">
        <v>296</v>
      </c>
      <c r="C18" s="402" t="s">
        <v>249</v>
      </c>
      <c r="D18" s="596">
        <v>1041</v>
      </c>
      <c r="E18" s="596">
        <v>643</v>
      </c>
      <c r="F18" s="597">
        <v>10.5</v>
      </c>
      <c r="G18" s="595">
        <f t="shared" si="0"/>
        <v>1.6189735614307932</v>
      </c>
      <c r="H18" s="598" t="str">
        <f t="shared" si="2"/>
        <v>Templada cálida, húmeda</v>
      </c>
      <c r="I18" s="595">
        <v>970.44</v>
      </c>
      <c r="J18" s="599">
        <v>846.06136098302397</v>
      </c>
      <c r="K18" s="599">
        <v>11.13</v>
      </c>
      <c r="L18" s="595">
        <f t="shared" si="1"/>
        <v>1.1470090052008317</v>
      </c>
      <c r="M18" s="598" t="str">
        <f t="shared" si="3"/>
        <v>Templada cálida, húmeda</v>
      </c>
      <c r="O18" s="588" t="s">
        <v>299</v>
      </c>
      <c r="P18" s="588" t="s">
        <v>301</v>
      </c>
      <c r="Q18" s="588" t="s">
        <v>300</v>
      </c>
    </row>
    <row r="19" spans="1:17">
      <c r="A19" s="388"/>
      <c r="B19" s="472" t="s">
        <v>299</v>
      </c>
      <c r="C19" s="402" t="s">
        <v>249</v>
      </c>
      <c r="D19" s="596">
        <v>857</v>
      </c>
      <c r="E19" s="596">
        <v>656</v>
      </c>
      <c r="F19" s="597">
        <v>11</v>
      </c>
      <c r="G19" s="595">
        <f t="shared" si="0"/>
        <v>1.3064024390243902</v>
      </c>
      <c r="H19" s="598" t="str">
        <f t="shared" si="2"/>
        <v>Templada cálida, húmeda</v>
      </c>
      <c r="I19" s="595">
        <v>801.02</v>
      </c>
      <c r="J19" s="599" t="e">
        <v>#N/A</v>
      </c>
      <c r="K19" s="599">
        <v>11.85</v>
      </c>
      <c r="L19" s="595" t="e">
        <f t="shared" si="1"/>
        <v>#N/A</v>
      </c>
      <c r="M19" s="598" t="e">
        <f t="shared" si="3"/>
        <v>#N/A</v>
      </c>
      <c r="O19" s="588" t="s">
        <v>302</v>
      </c>
      <c r="P19" s="588" t="s">
        <v>304</v>
      </c>
      <c r="Q19" s="588" t="s">
        <v>303</v>
      </c>
    </row>
    <row r="20" spans="1:17">
      <c r="A20" s="388"/>
      <c r="B20" s="472" t="s">
        <v>302</v>
      </c>
      <c r="C20" s="402" t="s">
        <v>249</v>
      </c>
      <c r="D20" s="596">
        <v>498</v>
      </c>
      <c r="E20" s="596">
        <v>725</v>
      </c>
      <c r="F20" s="597">
        <v>13</v>
      </c>
      <c r="G20" s="595">
        <f t="shared" si="0"/>
        <v>0.68689655172413788</v>
      </c>
      <c r="H20" s="598" t="str">
        <f t="shared" si="2"/>
        <v>Templada cálida, seca</v>
      </c>
      <c r="I20" s="595">
        <v>451.57</v>
      </c>
      <c r="J20" s="599">
        <v>950.46781158447266</v>
      </c>
      <c r="K20" s="599">
        <v>13.59</v>
      </c>
      <c r="L20" s="595">
        <f t="shared" si="1"/>
        <v>0.47510288564871278</v>
      </c>
      <c r="M20" s="598" t="str">
        <f t="shared" si="3"/>
        <v>Templada cálida, seca</v>
      </c>
      <c r="O20" s="588" t="s">
        <v>305</v>
      </c>
      <c r="P20" s="588" t="s">
        <v>307</v>
      </c>
      <c r="Q20" s="588" t="s">
        <v>306</v>
      </c>
    </row>
    <row r="21" spans="1:17">
      <c r="A21" s="388"/>
      <c r="B21" s="472" t="s">
        <v>305</v>
      </c>
      <c r="C21" s="402" t="s">
        <v>249</v>
      </c>
      <c r="D21" s="596">
        <v>641</v>
      </c>
      <c r="E21" s="596">
        <v>716</v>
      </c>
      <c r="F21" s="597">
        <v>12.8</v>
      </c>
      <c r="G21" s="595">
        <f t="shared" si="0"/>
        <v>0.89525139664804465</v>
      </c>
      <c r="H21" s="598" t="str">
        <f t="shared" si="2"/>
        <v>Templada cálida, seca</v>
      </c>
      <c r="I21" s="595">
        <v>508.89</v>
      </c>
      <c r="J21" s="599" t="e">
        <v>#N/A</v>
      </c>
      <c r="K21" s="599">
        <v>13.02</v>
      </c>
      <c r="L21" s="595" t="e">
        <f t="shared" si="1"/>
        <v>#N/A</v>
      </c>
      <c r="M21" s="598" t="e">
        <f t="shared" si="3"/>
        <v>#N/A</v>
      </c>
      <c r="O21" s="588" t="s">
        <v>309</v>
      </c>
      <c r="P21" s="588" t="s">
        <v>311</v>
      </c>
      <c r="Q21" s="588" t="s">
        <v>310</v>
      </c>
    </row>
    <row r="22" spans="1:17">
      <c r="A22" s="388"/>
      <c r="B22" s="472" t="s">
        <v>308</v>
      </c>
      <c r="C22" s="402" t="s">
        <v>249</v>
      </c>
      <c r="D22" s="596">
        <v>842</v>
      </c>
      <c r="E22" s="596">
        <v>658</v>
      </c>
      <c r="F22" s="597">
        <v>11.1</v>
      </c>
      <c r="G22" s="595">
        <f t="shared" si="0"/>
        <v>1.2796352583586625</v>
      </c>
      <c r="H22" s="598" t="str">
        <f t="shared" si="2"/>
        <v>Templada cálida, húmeda</v>
      </c>
      <c r="I22" s="595">
        <v>779.17</v>
      </c>
      <c r="J22" s="599">
        <v>882.58661132812495</v>
      </c>
      <c r="K22" s="599">
        <v>11.61</v>
      </c>
      <c r="L22" s="595">
        <f t="shared" si="1"/>
        <v>0.88282553802566455</v>
      </c>
      <c r="M22" s="598" t="str">
        <f t="shared" si="3"/>
        <v>Templada cálida, seca</v>
      </c>
      <c r="O22" s="588" t="s">
        <v>313</v>
      </c>
      <c r="P22" s="588" t="s">
        <v>315</v>
      </c>
      <c r="Q22" s="588" t="s">
        <v>314</v>
      </c>
    </row>
    <row r="23" spans="1:17">
      <c r="A23" s="388"/>
      <c r="B23" s="472" t="s">
        <v>312</v>
      </c>
      <c r="C23" s="402" t="s">
        <v>249</v>
      </c>
      <c r="D23" s="596">
        <v>567</v>
      </c>
      <c r="E23" s="596">
        <v>681</v>
      </c>
      <c r="F23" s="597">
        <v>11.8</v>
      </c>
      <c r="G23" s="595">
        <f t="shared" si="0"/>
        <v>0.83259911894273131</v>
      </c>
      <c r="H23" s="598" t="str">
        <f t="shared" si="2"/>
        <v>Templada cálida, seca</v>
      </c>
      <c r="I23" s="595">
        <v>595.24</v>
      </c>
      <c r="J23" s="599" t="e">
        <v>#N/A</v>
      </c>
      <c r="K23" s="599">
        <v>12.28</v>
      </c>
      <c r="L23" s="595" t="e">
        <f t="shared" si="1"/>
        <v>#N/A</v>
      </c>
      <c r="M23" s="598" t="e">
        <f t="shared" si="3"/>
        <v>#N/A</v>
      </c>
      <c r="O23" s="588" t="s">
        <v>308</v>
      </c>
      <c r="P23" s="588" t="s">
        <v>318</v>
      </c>
      <c r="Q23" s="588" t="s">
        <v>317</v>
      </c>
    </row>
    <row r="24" spans="1:17">
      <c r="A24" s="388"/>
      <c r="B24" s="472" t="s">
        <v>316</v>
      </c>
      <c r="C24" s="402" t="s">
        <v>249</v>
      </c>
      <c r="D24" s="596">
        <v>851</v>
      </c>
      <c r="E24" s="596">
        <v>666</v>
      </c>
      <c r="F24" s="597">
        <v>11.3</v>
      </c>
      <c r="G24" s="595">
        <f t="shared" si="0"/>
        <v>1.2777777777777777</v>
      </c>
      <c r="H24" s="598" t="str">
        <f t="shared" si="2"/>
        <v>Templada cálida, húmeda</v>
      </c>
      <c r="I24" s="595">
        <v>853.69</v>
      </c>
      <c r="J24" s="599">
        <v>878.79049725599691</v>
      </c>
      <c r="K24" s="599">
        <v>11.4</v>
      </c>
      <c r="L24" s="595">
        <f t="shared" si="1"/>
        <v>0.97143745029745698</v>
      </c>
      <c r="M24" s="598" t="str">
        <f t="shared" si="3"/>
        <v>Templada cálida, seca</v>
      </c>
      <c r="O24" s="588" t="s">
        <v>293</v>
      </c>
      <c r="P24" s="588" t="s">
        <v>321</v>
      </c>
      <c r="Q24" s="588" t="s">
        <v>320</v>
      </c>
    </row>
    <row r="25" spans="1:17">
      <c r="A25" s="388"/>
      <c r="B25" s="472" t="s">
        <v>319</v>
      </c>
      <c r="C25" s="402" t="s">
        <v>249</v>
      </c>
      <c r="D25" s="596">
        <v>586</v>
      </c>
      <c r="E25" s="596">
        <v>712</v>
      </c>
      <c r="F25" s="597">
        <v>12.7</v>
      </c>
      <c r="G25" s="595">
        <f t="shared" si="0"/>
        <v>0.8230337078651685</v>
      </c>
      <c r="H25" s="598" t="str">
        <f t="shared" si="2"/>
        <v>Templada cálida, seca</v>
      </c>
      <c r="I25" s="595">
        <v>596.37</v>
      </c>
      <c r="J25" s="599">
        <v>923.459189675071</v>
      </c>
      <c r="K25" s="599">
        <v>12.81</v>
      </c>
      <c r="L25" s="595">
        <f t="shared" si="1"/>
        <v>0.64580005989202316</v>
      </c>
      <c r="M25" s="598" t="str">
        <f t="shared" si="3"/>
        <v>Templada cálida, seca</v>
      </c>
      <c r="O25" s="588" t="s">
        <v>296</v>
      </c>
      <c r="P25" s="588" t="s">
        <v>324</v>
      </c>
      <c r="Q25" s="588" t="s">
        <v>323</v>
      </c>
    </row>
    <row r="26" spans="1:17">
      <c r="A26" s="388"/>
      <c r="B26" s="472" t="s">
        <v>322</v>
      </c>
      <c r="C26" s="402" t="s">
        <v>249</v>
      </c>
      <c r="D26" s="596">
        <v>549</v>
      </c>
      <c r="E26" s="596">
        <v>724</v>
      </c>
      <c r="F26" s="597">
        <v>13</v>
      </c>
      <c r="G26" s="595">
        <f t="shared" si="0"/>
        <v>0.75828729281767959</v>
      </c>
      <c r="H26" s="598" t="str">
        <f t="shared" si="2"/>
        <v>Templada cálida, seca</v>
      </c>
      <c r="I26" s="595">
        <v>452.6</v>
      </c>
      <c r="J26" s="599" t="e">
        <v>#N/A</v>
      </c>
      <c r="K26" s="599">
        <v>13.16</v>
      </c>
      <c r="L26" s="595" t="e">
        <f t="shared" si="1"/>
        <v>#N/A</v>
      </c>
      <c r="M26" s="598" t="e">
        <f t="shared" si="3"/>
        <v>#N/A</v>
      </c>
      <c r="O26" s="588" t="s">
        <v>312</v>
      </c>
      <c r="P26" s="588" t="s">
        <v>327</v>
      </c>
      <c r="Q26" s="588" t="s">
        <v>326</v>
      </c>
    </row>
    <row r="27" spans="1:17">
      <c r="A27" s="388"/>
      <c r="B27" s="472" t="s">
        <v>325</v>
      </c>
      <c r="C27" s="402" t="s">
        <v>249</v>
      </c>
      <c r="D27" s="596">
        <v>452</v>
      </c>
      <c r="E27" s="596">
        <v>732</v>
      </c>
      <c r="F27" s="597">
        <v>13.2</v>
      </c>
      <c r="G27" s="595">
        <f t="shared" si="0"/>
        <v>0.61748633879781423</v>
      </c>
      <c r="H27" s="598" t="str">
        <f t="shared" si="2"/>
        <v>Templada cálida, seca</v>
      </c>
      <c r="I27" s="595">
        <v>491.7</v>
      </c>
      <c r="J27" s="599">
        <v>950.62518988715283</v>
      </c>
      <c r="K27" s="599">
        <v>13.76</v>
      </c>
      <c r="L27" s="595">
        <f t="shared" si="1"/>
        <v>0.51723855545882269</v>
      </c>
      <c r="M27" s="598" t="str">
        <f t="shared" si="3"/>
        <v>Templada cálida, seca</v>
      </c>
      <c r="O27" s="588" t="s">
        <v>316</v>
      </c>
      <c r="P27" s="588" t="s">
        <v>330</v>
      </c>
      <c r="Q27" s="588" t="s">
        <v>329</v>
      </c>
    </row>
    <row r="28" spans="1:17">
      <c r="A28" s="388"/>
      <c r="B28" s="472" t="s">
        <v>328</v>
      </c>
      <c r="C28" s="402" t="s">
        <v>249</v>
      </c>
      <c r="D28" s="596">
        <v>667</v>
      </c>
      <c r="E28" s="596">
        <v>701</v>
      </c>
      <c r="F28" s="597">
        <v>12.3</v>
      </c>
      <c r="G28" s="595">
        <f t="shared" si="0"/>
        <v>0.95149786019971472</v>
      </c>
      <c r="H28" s="598" t="str">
        <f t="shared" si="2"/>
        <v>Templada cálida, seca</v>
      </c>
      <c r="I28" s="595">
        <v>653.80999999999995</v>
      </c>
      <c r="J28" s="599">
        <v>921.56570870535711</v>
      </c>
      <c r="K28" s="599">
        <v>12.71</v>
      </c>
      <c r="L28" s="595">
        <f t="shared" si="1"/>
        <v>0.70945565120743437</v>
      </c>
      <c r="M28" s="598" t="str">
        <f t="shared" si="3"/>
        <v>Templada cálida, seca</v>
      </c>
      <c r="O28" s="588" t="s">
        <v>319</v>
      </c>
      <c r="P28" s="588" t="s">
        <v>333</v>
      </c>
      <c r="Q28" s="588" t="s">
        <v>332</v>
      </c>
    </row>
    <row r="29" spans="1:17">
      <c r="A29" s="388"/>
      <c r="B29" s="472" t="s">
        <v>331</v>
      </c>
      <c r="C29" s="402" t="s">
        <v>249</v>
      </c>
      <c r="D29" s="596">
        <v>1090</v>
      </c>
      <c r="E29" s="596">
        <v>675</v>
      </c>
      <c r="F29" s="597">
        <v>12.2</v>
      </c>
      <c r="G29" s="595">
        <f t="shared" si="0"/>
        <v>1.6148148148148149</v>
      </c>
      <c r="H29" s="598" t="str">
        <f t="shared" si="2"/>
        <v>Templada cálida, húmeda</v>
      </c>
      <c r="I29" s="595">
        <v>1329.19</v>
      </c>
      <c r="J29" s="599" t="e">
        <v>#N/A</v>
      </c>
      <c r="K29" s="599">
        <v>13.75</v>
      </c>
      <c r="L29" s="595" t="e">
        <f t="shared" si="1"/>
        <v>#N/A</v>
      </c>
      <c r="M29" s="598" t="e">
        <f t="shared" si="3"/>
        <v>#N/A</v>
      </c>
      <c r="O29" s="588" t="s">
        <v>322</v>
      </c>
      <c r="P29" s="588" t="s">
        <v>335</v>
      </c>
      <c r="Q29" s="588" t="s">
        <v>334</v>
      </c>
    </row>
    <row r="30" spans="1:17">
      <c r="A30" s="388"/>
      <c r="B30" s="472" t="s">
        <v>269</v>
      </c>
      <c r="C30" s="402" t="s">
        <v>249</v>
      </c>
      <c r="D30" s="596">
        <v>895</v>
      </c>
      <c r="E30" s="596">
        <v>650</v>
      </c>
      <c r="F30" s="597">
        <v>10.9</v>
      </c>
      <c r="G30" s="595">
        <f t="shared" si="0"/>
        <v>1.3769230769230769</v>
      </c>
      <c r="H30" s="598" t="str">
        <f t="shared" si="2"/>
        <v>Templada cálida, húmeda</v>
      </c>
      <c r="I30" s="595">
        <v>769.05</v>
      </c>
      <c r="J30" s="599">
        <v>861.1784892179528</v>
      </c>
      <c r="K30" s="599">
        <v>10.95</v>
      </c>
      <c r="L30" s="595">
        <f t="shared" si="1"/>
        <v>0.89302044771042077</v>
      </c>
      <c r="M30" s="598" t="str">
        <f t="shared" si="3"/>
        <v>Templada cálida, seca</v>
      </c>
      <c r="O30" s="588" t="s">
        <v>337</v>
      </c>
      <c r="P30" s="588" t="s">
        <v>339</v>
      </c>
      <c r="Q30" s="588" t="s">
        <v>338</v>
      </c>
    </row>
    <row r="31" spans="1:17">
      <c r="A31" s="388"/>
      <c r="B31" s="472" t="s">
        <v>336</v>
      </c>
      <c r="C31" s="402" t="s">
        <v>249</v>
      </c>
      <c r="D31" s="596">
        <v>456</v>
      </c>
      <c r="E31" s="596">
        <v>733</v>
      </c>
      <c r="F31" s="597">
        <v>13.1</v>
      </c>
      <c r="G31" s="595">
        <f t="shared" si="0"/>
        <v>0.6221009549795361</v>
      </c>
      <c r="H31" s="598" t="str">
        <f t="shared" si="2"/>
        <v>Templada cálida, seca</v>
      </c>
      <c r="I31" s="595">
        <v>583.39</v>
      </c>
      <c r="J31" s="599" t="e">
        <v>#N/A</v>
      </c>
      <c r="K31" s="599">
        <v>13.52</v>
      </c>
      <c r="L31" s="595" t="e">
        <f t="shared" si="1"/>
        <v>#N/A</v>
      </c>
      <c r="M31" s="598" t="e">
        <f t="shared" si="3"/>
        <v>#N/A</v>
      </c>
      <c r="O31" s="588" t="s">
        <v>325</v>
      </c>
      <c r="P31" s="588" t="s">
        <v>342</v>
      </c>
      <c r="Q31" s="588" t="s">
        <v>341</v>
      </c>
    </row>
    <row r="32" spans="1:17">
      <c r="A32" s="388"/>
      <c r="B32" s="472" t="s">
        <v>340</v>
      </c>
      <c r="C32" s="402" t="s">
        <v>249</v>
      </c>
      <c r="D32" s="596">
        <v>569</v>
      </c>
      <c r="E32" s="596">
        <v>717</v>
      </c>
      <c r="F32" s="597">
        <v>12.8</v>
      </c>
      <c r="G32" s="595">
        <f t="shared" si="0"/>
        <v>0.79358437935843795</v>
      </c>
      <c r="H32" s="598" t="str">
        <f t="shared" si="2"/>
        <v>Templada cálida, seca</v>
      </c>
      <c r="I32" s="595">
        <v>530.9</v>
      </c>
      <c r="J32" s="599">
        <v>947.46417705829322</v>
      </c>
      <c r="K32" s="599">
        <v>13.22</v>
      </c>
      <c r="L32" s="595">
        <f t="shared" si="1"/>
        <v>0.5603378078613479</v>
      </c>
      <c r="M32" s="598" t="str">
        <f t="shared" si="3"/>
        <v>Templada cálida, seca</v>
      </c>
      <c r="O32" s="588" t="s">
        <v>331</v>
      </c>
      <c r="P32" s="588" t="s">
        <v>345</v>
      </c>
      <c r="Q32" s="588" t="s">
        <v>344</v>
      </c>
    </row>
    <row r="33" spans="1:17">
      <c r="A33" s="388"/>
      <c r="B33" s="472" t="s">
        <v>343</v>
      </c>
      <c r="C33" s="402" t="s">
        <v>249</v>
      </c>
      <c r="D33" s="596">
        <v>1141</v>
      </c>
      <c r="E33" s="596">
        <v>660</v>
      </c>
      <c r="F33" s="597">
        <v>11.7</v>
      </c>
      <c r="G33" s="595">
        <f t="shared" si="0"/>
        <v>1.7287878787878788</v>
      </c>
      <c r="H33" s="598" t="str">
        <f t="shared" si="2"/>
        <v>Templada cálida, húmeda</v>
      </c>
      <c r="I33" s="595">
        <v>1452.46</v>
      </c>
      <c r="J33" s="599">
        <v>897.16372946034312</v>
      </c>
      <c r="K33" s="599">
        <v>13.57</v>
      </c>
      <c r="L33" s="595">
        <f t="shared" si="1"/>
        <v>1.6189464111235032</v>
      </c>
      <c r="M33" s="598" t="str">
        <f t="shared" si="3"/>
        <v>Templada cálida, húmeda</v>
      </c>
      <c r="O33" s="588" t="s">
        <v>347</v>
      </c>
      <c r="P33" s="588" t="s">
        <v>349</v>
      </c>
      <c r="Q33" s="588" t="s">
        <v>348</v>
      </c>
    </row>
    <row r="34" spans="1:17">
      <c r="A34" s="388"/>
      <c r="B34" s="472" t="s">
        <v>346</v>
      </c>
      <c r="C34" s="402" t="s">
        <v>249</v>
      </c>
      <c r="D34" s="596">
        <v>507</v>
      </c>
      <c r="E34" s="596">
        <v>718</v>
      </c>
      <c r="F34" s="597">
        <v>12.8</v>
      </c>
      <c r="G34" s="595">
        <f t="shared" si="0"/>
        <v>0.70612813370473537</v>
      </c>
      <c r="H34" s="598" t="str">
        <f t="shared" si="2"/>
        <v>Templada cálida, seca</v>
      </c>
      <c r="I34" s="595">
        <v>563.62</v>
      </c>
      <c r="J34" s="599">
        <v>925.51732352120541</v>
      </c>
      <c r="K34" s="599">
        <v>12.97</v>
      </c>
      <c r="L34" s="595">
        <f t="shared" si="1"/>
        <v>0.60897833641369581</v>
      </c>
      <c r="M34" s="598" t="str">
        <f t="shared" si="3"/>
        <v>Templada cálida, seca</v>
      </c>
      <c r="O34" s="588" t="s">
        <v>328</v>
      </c>
      <c r="P34" s="588" t="s">
        <v>352</v>
      </c>
      <c r="Q34" s="588" t="s">
        <v>351</v>
      </c>
    </row>
    <row r="35" spans="1:17">
      <c r="A35" s="388"/>
      <c r="B35" s="472" t="s">
        <v>350</v>
      </c>
      <c r="C35" s="402" t="s">
        <v>249</v>
      </c>
      <c r="D35" s="596">
        <v>761</v>
      </c>
      <c r="E35" s="596">
        <v>661</v>
      </c>
      <c r="F35" s="597">
        <v>11.2</v>
      </c>
      <c r="G35" s="595">
        <f t="shared" si="0"/>
        <v>1.1512859304084719</v>
      </c>
      <c r="H35" s="598" t="str">
        <f t="shared" si="2"/>
        <v>Templada cálida, húmeda</v>
      </c>
      <c r="I35" s="595">
        <v>736.47</v>
      </c>
      <c r="J35" s="599">
        <v>875.38678779987379</v>
      </c>
      <c r="K35" s="599">
        <v>11.39</v>
      </c>
      <c r="L35" s="595">
        <f t="shared" si="1"/>
        <v>0.84130810547299217</v>
      </c>
      <c r="M35" s="598" t="str">
        <f t="shared" si="3"/>
        <v>Templada cálida, seca</v>
      </c>
      <c r="O35" s="588" t="s">
        <v>336</v>
      </c>
      <c r="P35" s="588" t="s">
        <v>355</v>
      </c>
      <c r="Q35" s="588" t="s">
        <v>354</v>
      </c>
    </row>
    <row r="36" spans="1:17">
      <c r="A36" s="388"/>
      <c r="B36" s="472" t="s">
        <v>353</v>
      </c>
      <c r="C36" s="402" t="s">
        <v>249</v>
      </c>
      <c r="D36" s="596">
        <v>761</v>
      </c>
      <c r="E36" s="596">
        <v>662</v>
      </c>
      <c r="F36" s="597">
        <v>11.2</v>
      </c>
      <c r="G36" s="595">
        <f t="shared" si="0"/>
        <v>1.149546827794562</v>
      </c>
      <c r="H36" s="598" t="str">
        <f t="shared" si="2"/>
        <v>Templada cálida, húmeda</v>
      </c>
      <c r="I36" s="595">
        <v>693.25</v>
      </c>
      <c r="J36" s="599" t="e">
        <v>#N/A</v>
      </c>
      <c r="K36" s="599">
        <v>11.52</v>
      </c>
      <c r="L36" s="595" t="e">
        <f t="shared" si="1"/>
        <v>#N/A</v>
      </c>
      <c r="M36" s="598" t="e">
        <f t="shared" si="3"/>
        <v>#N/A</v>
      </c>
      <c r="O36" s="588" t="s">
        <v>340</v>
      </c>
      <c r="P36" s="588" t="s">
        <v>358</v>
      </c>
      <c r="Q36" s="588" t="s">
        <v>357</v>
      </c>
    </row>
    <row r="37" spans="1:17">
      <c r="A37" s="388"/>
      <c r="B37" s="472" t="s">
        <v>356</v>
      </c>
      <c r="C37" s="402" t="s">
        <v>249</v>
      </c>
      <c r="D37" s="596">
        <v>609</v>
      </c>
      <c r="E37" s="596">
        <v>689</v>
      </c>
      <c r="F37" s="597">
        <v>12.1</v>
      </c>
      <c r="G37" s="595">
        <f t="shared" si="0"/>
        <v>0.88388969521044991</v>
      </c>
      <c r="H37" s="598" t="str">
        <f t="shared" si="2"/>
        <v>Templada cálida, seca</v>
      </c>
      <c r="I37" s="595">
        <v>571.26</v>
      </c>
      <c r="J37" s="599" t="e">
        <v>#N/A</v>
      </c>
      <c r="K37" s="599">
        <v>12.4</v>
      </c>
      <c r="L37" s="595" t="e">
        <f t="shared" si="1"/>
        <v>#N/A</v>
      </c>
      <c r="M37" s="598" t="e">
        <f t="shared" si="3"/>
        <v>#N/A</v>
      </c>
      <c r="O37" s="588" t="s">
        <v>343</v>
      </c>
      <c r="P37" s="588" t="s">
        <v>360</v>
      </c>
      <c r="Q37" s="588" t="s">
        <v>359</v>
      </c>
    </row>
    <row r="38" spans="1:17">
      <c r="A38" s="388"/>
      <c r="B38" s="472" t="s">
        <v>259</v>
      </c>
      <c r="C38" s="402" t="s">
        <v>249</v>
      </c>
      <c r="D38" s="596">
        <v>758</v>
      </c>
      <c r="E38" s="596">
        <v>656</v>
      </c>
      <c r="F38" s="597">
        <v>11.1</v>
      </c>
      <c r="G38" s="595">
        <f t="shared" si="0"/>
        <v>1.1554878048780488</v>
      </c>
      <c r="H38" s="598" t="str">
        <f t="shared" si="2"/>
        <v>Templada cálida, húmeda</v>
      </c>
      <c r="I38" s="595">
        <v>747.97</v>
      </c>
      <c r="J38" s="599">
        <v>916.55547417534717</v>
      </c>
      <c r="K38" s="599">
        <v>11.43</v>
      </c>
      <c r="L38" s="595">
        <f t="shared" si="1"/>
        <v>0.81606626229904022</v>
      </c>
      <c r="M38" s="598" t="str">
        <f t="shared" si="3"/>
        <v>Templada cálida, seca</v>
      </c>
      <c r="O38" s="588" t="s">
        <v>346</v>
      </c>
      <c r="P38" s="588" t="s">
        <v>363</v>
      </c>
      <c r="Q38" s="588" t="s">
        <v>362</v>
      </c>
    </row>
    <row r="39" spans="1:17">
      <c r="A39" s="388"/>
      <c r="B39" s="472" t="s">
        <v>361</v>
      </c>
      <c r="C39" s="402" t="s">
        <v>249</v>
      </c>
      <c r="D39" s="596">
        <v>872</v>
      </c>
      <c r="E39" s="596">
        <v>658</v>
      </c>
      <c r="F39" s="597">
        <v>11.1</v>
      </c>
      <c r="G39" s="595">
        <f t="shared" si="0"/>
        <v>1.3252279635258359</v>
      </c>
      <c r="H39" s="598" t="str">
        <f t="shared" si="2"/>
        <v>Templada cálida, húmeda</v>
      </c>
      <c r="I39" s="595">
        <v>801.19</v>
      </c>
      <c r="J39" s="599" t="e">
        <v>#N/A</v>
      </c>
      <c r="K39" s="599">
        <v>11.92</v>
      </c>
      <c r="L39" s="595" t="e">
        <f t="shared" si="1"/>
        <v>#N/A</v>
      </c>
      <c r="M39" s="598" t="e">
        <f t="shared" si="3"/>
        <v>#N/A</v>
      </c>
      <c r="O39" s="588" t="s">
        <v>350</v>
      </c>
      <c r="P39" s="588" t="s">
        <v>366</v>
      </c>
      <c r="Q39" s="588" t="s">
        <v>365</v>
      </c>
    </row>
    <row r="40" spans="1:17">
      <c r="A40" s="388"/>
      <c r="B40" s="472" t="s">
        <v>364</v>
      </c>
      <c r="C40" s="402" t="s">
        <v>249</v>
      </c>
      <c r="D40" s="596">
        <v>647</v>
      </c>
      <c r="E40" s="596">
        <v>694</v>
      </c>
      <c r="F40" s="597">
        <v>12.2</v>
      </c>
      <c r="G40" s="595">
        <f t="shared" si="0"/>
        <v>0.93227665706051877</v>
      </c>
      <c r="H40" s="598" t="str">
        <f t="shared" si="2"/>
        <v>Templada cálida, seca</v>
      </c>
      <c r="I40" s="595">
        <v>608.09</v>
      </c>
      <c r="J40" s="599">
        <v>915.63910675048828</v>
      </c>
      <c r="K40" s="599">
        <v>12.33</v>
      </c>
      <c r="L40" s="595">
        <f t="shared" si="1"/>
        <v>0.66411536545009608</v>
      </c>
      <c r="M40" s="598" t="str">
        <f t="shared" si="3"/>
        <v>Templada cálida, seca</v>
      </c>
      <c r="O40" s="588" t="s">
        <v>353</v>
      </c>
      <c r="P40" s="588" t="s">
        <v>369</v>
      </c>
      <c r="Q40" s="588" t="s">
        <v>368</v>
      </c>
    </row>
    <row r="41" spans="1:17">
      <c r="A41" s="388"/>
      <c r="B41" s="472" t="s">
        <v>367</v>
      </c>
      <c r="C41" s="402" t="s">
        <v>249</v>
      </c>
      <c r="D41" s="596">
        <v>988</v>
      </c>
      <c r="E41" s="596">
        <v>638</v>
      </c>
      <c r="F41" s="597">
        <v>10.5</v>
      </c>
      <c r="G41" s="595">
        <f t="shared" si="0"/>
        <v>1.5485893416927901</v>
      </c>
      <c r="H41" s="598" t="str">
        <f t="shared" si="2"/>
        <v>Templada cálida, húmeda</v>
      </c>
      <c r="I41" s="595">
        <v>958.78</v>
      </c>
      <c r="J41" s="599" t="e">
        <v>#N/A</v>
      </c>
      <c r="K41" s="599">
        <v>11.98</v>
      </c>
      <c r="L41" s="595" t="e">
        <f t="shared" si="1"/>
        <v>#N/A</v>
      </c>
      <c r="M41" s="598" t="e">
        <f t="shared" si="3"/>
        <v>#N/A</v>
      </c>
      <c r="O41" s="588" t="s">
        <v>356</v>
      </c>
      <c r="P41" s="588" t="s">
        <v>372</v>
      </c>
      <c r="Q41" s="588" t="s">
        <v>371</v>
      </c>
    </row>
    <row r="42" spans="1:17">
      <c r="A42" s="388"/>
      <c r="B42" s="472" t="s">
        <v>370</v>
      </c>
      <c r="C42" s="402" t="s">
        <v>249</v>
      </c>
      <c r="D42" s="596">
        <v>1201</v>
      </c>
      <c r="E42" s="596">
        <v>657</v>
      </c>
      <c r="F42" s="597">
        <v>10.8</v>
      </c>
      <c r="G42" s="595">
        <f t="shared" si="0"/>
        <v>1.8280060882800608</v>
      </c>
      <c r="H42" s="598" t="str">
        <f t="shared" si="2"/>
        <v>Templada cálida, húmeda</v>
      </c>
      <c r="I42" s="595">
        <v>1036.95</v>
      </c>
      <c r="J42" s="599">
        <v>822.35895935058591</v>
      </c>
      <c r="K42" s="599">
        <v>11.61</v>
      </c>
      <c r="L42" s="595">
        <f t="shared" si="1"/>
        <v>1.26094570772218</v>
      </c>
      <c r="M42" s="598" t="str">
        <f t="shared" si="3"/>
        <v>Templada cálida, húmeda</v>
      </c>
      <c r="O42" s="588" t="s">
        <v>361</v>
      </c>
      <c r="P42" s="588" t="s">
        <v>375</v>
      </c>
      <c r="Q42" s="588" t="s">
        <v>374</v>
      </c>
    </row>
    <row r="43" spans="1:17">
      <c r="A43" s="388"/>
      <c r="B43" s="472" t="s">
        <v>373</v>
      </c>
      <c r="C43" s="402" t="s">
        <v>249</v>
      </c>
      <c r="D43" s="596">
        <v>769</v>
      </c>
      <c r="E43" s="596">
        <v>638</v>
      </c>
      <c r="F43" s="597">
        <v>10.5</v>
      </c>
      <c r="G43" s="595">
        <f t="shared" si="0"/>
        <v>1.2053291536050157</v>
      </c>
      <c r="H43" s="598" t="str">
        <f t="shared" si="2"/>
        <v>Templada cálida, húmeda</v>
      </c>
      <c r="I43" s="595">
        <v>749.41</v>
      </c>
      <c r="J43" s="599" t="e">
        <v>#N/A</v>
      </c>
      <c r="K43" s="599">
        <v>11.21</v>
      </c>
      <c r="L43" s="595" t="e">
        <f t="shared" si="1"/>
        <v>#N/A</v>
      </c>
      <c r="M43" s="598" t="e">
        <f t="shared" si="3"/>
        <v>#N/A</v>
      </c>
      <c r="O43" s="588" t="s">
        <v>364</v>
      </c>
      <c r="P43" s="588" t="s">
        <v>377</v>
      </c>
      <c r="Q43" s="588" t="s">
        <v>376</v>
      </c>
    </row>
    <row r="44" spans="1:17">
      <c r="A44" s="388"/>
      <c r="B44" s="472" t="s">
        <v>309</v>
      </c>
      <c r="C44" s="402" t="s">
        <v>249</v>
      </c>
      <c r="D44" s="596">
        <v>972</v>
      </c>
      <c r="E44" s="596">
        <v>641</v>
      </c>
      <c r="F44" s="597">
        <v>10.6</v>
      </c>
      <c r="G44" s="595">
        <f t="shared" si="0"/>
        <v>1.5163806552262091</v>
      </c>
      <c r="H44" s="598" t="str">
        <f t="shared" si="2"/>
        <v>Templada cálida, húmeda</v>
      </c>
      <c r="I44" s="595">
        <v>917.5</v>
      </c>
      <c r="J44" s="599" t="e">
        <v>#N/A</v>
      </c>
      <c r="K44" s="599">
        <v>11.1</v>
      </c>
      <c r="L44" s="595" t="e">
        <f t="shared" si="1"/>
        <v>#N/A</v>
      </c>
      <c r="M44" s="598" t="e">
        <f t="shared" si="3"/>
        <v>#N/A</v>
      </c>
      <c r="O44" s="588" t="s">
        <v>367</v>
      </c>
      <c r="P44" s="588" t="s">
        <v>380</v>
      </c>
      <c r="Q44" s="588" t="s">
        <v>379</v>
      </c>
    </row>
    <row r="45" spans="1:17">
      <c r="A45" s="388"/>
      <c r="B45" s="472" t="s">
        <v>378</v>
      </c>
      <c r="C45" s="402" t="s">
        <v>249</v>
      </c>
      <c r="D45" s="596">
        <v>573</v>
      </c>
      <c r="E45" s="596">
        <v>712</v>
      </c>
      <c r="F45" s="597">
        <v>12.7</v>
      </c>
      <c r="G45" s="595">
        <f t="shared" si="0"/>
        <v>0.8047752808988764</v>
      </c>
      <c r="H45" s="598" t="str">
        <f t="shared" si="2"/>
        <v>Templada cálida, seca</v>
      </c>
      <c r="I45" s="595">
        <v>498.11</v>
      </c>
      <c r="J45" s="599" t="e">
        <v>#N/A</v>
      </c>
      <c r="K45" s="599">
        <v>13.17</v>
      </c>
      <c r="L45" s="595" t="e">
        <f t="shared" si="1"/>
        <v>#N/A</v>
      </c>
      <c r="M45" s="598" t="e">
        <f t="shared" si="3"/>
        <v>#N/A</v>
      </c>
      <c r="O45" s="588" t="s">
        <v>370</v>
      </c>
      <c r="P45" s="588" t="s">
        <v>382</v>
      </c>
      <c r="Q45" s="588" t="s">
        <v>381</v>
      </c>
    </row>
    <row r="46" spans="1:17">
      <c r="A46" s="388"/>
      <c r="B46" s="472" t="s">
        <v>347</v>
      </c>
      <c r="C46" s="402" t="s">
        <v>249</v>
      </c>
      <c r="D46" s="596">
        <v>1123</v>
      </c>
      <c r="E46" s="596">
        <v>630</v>
      </c>
      <c r="F46" s="597">
        <v>10.199999999999999</v>
      </c>
      <c r="G46" s="595">
        <f t="shared" si="0"/>
        <v>1.7825396825396826</v>
      </c>
      <c r="H46" s="598" t="str">
        <f t="shared" si="2"/>
        <v>Templada cálida, húmeda</v>
      </c>
      <c r="I46" s="595">
        <v>1094.2</v>
      </c>
      <c r="J46" s="599" t="e">
        <v>#N/A</v>
      </c>
      <c r="K46" s="599">
        <v>11.69</v>
      </c>
      <c r="L46" s="595" t="e">
        <f t="shared" si="1"/>
        <v>#N/A</v>
      </c>
      <c r="M46" s="598" t="e">
        <f t="shared" si="3"/>
        <v>#N/A</v>
      </c>
      <c r="O46" s="588" t="s">
        <v>373</v>
      </c>
      <c r="P46" s="588" t="s">
        <v>385</v>
      </c>
      <c r="Q46" s="588" t="s">
        <v>384</v>
      </c>
    </row>
    <row r="47" spans="1:17">
      <c r="A47" s="388"/>
      <c r="B47" s="472" t="s">
        <v>383</v>
      </c>
      <c r="C47" s="402" t="s">
        <v>249</v>
      </c>
      <c r="D47" s="596">
        <v>850</v>
      </c>
      <c r="E47" s="596">
        <v>659</v>
      </c>
      <c r="F47" s="597">
        <v>11.1</v>
      </c>
      <c r="G47" s="595">
        <f t="shared" si="0"/>
        <v>1.2898330804248861</v>
      </c>
      <c r="H47" s="598" t="str">
        <f t="shared" si="2"/>
        <v>Templada cálida, húmeda</v>
      </c>
      <c r="I47" s="595">
        <v>801.66</v>
      </c>
      <c r="J47" s="599">
        <v>884.8305122305494</v>
      </c>
      <c r="K47" s="599">
        <v>11.81</v>
      </c>
      <c r="L47" s="595">
        <f t="shared" si="1"/>
        <v>0.90600401875734737</v>
      </c>
      <c r="M47" s="598" t="str">
        <f t="shared" si="3"/>
        <v>Templada cálida, seca</v>
      </c>
      <c r="O47" s="588" t="s">
        <v>378</v>
      </c>
      <c r="P47" s="588" t="s">
        <v>388</v>
      </c>
      <c r="Q47" s="588" t="s">
        <v>387</v>
      </c>
    </row>
    <row r="48" spans="1:17">
      <c r="A48" s="388"/>
      <c r="B48" s="472" t="s">
        <v>386</v>
      </c>
      <c r="C48" s="402" t="s">
        <v>249</v>
      </c>
      <c r="D48" s="596">
        <v>559</v>
      </c>
      <c r="E48" s="596">
        <v>715</v>
      </c>
      <c r="F48" s="597">
        <v>12.7</v>
      </c>
      <c r="G48" s="595">
        <f t="shared" si="0"/>
        <v>0.78181818181818186</v>
      </c>
      <c r="H48" s="598" t="str">
        <f t="shared" si="2"/>
        <v>Templada cálida, seca</v>
      </c>
      <c r="I48" s="595">
        <v>548.57000000000005</v>
      </c>
      <c r="J48" s="599" t="e">
        <v>#N/A</v>
      </c>
      <c r="K48" s="599">
        <v>12.79</v>
      </c>
      <c r="L48" s="595" t="e">
        <f t="shared" si="1"/>
        <v>#N/A</v>
      </c>
      <c r="M48" s="598" t="e">
        <f t="shared" si="3"/>
        <v>#N/A</v>
      </c>
      <c r="O48" s="588" t="s">
        <v>383</v>
      </c>
      <c r="P48" s="588" t="s">
        <v>391</v>
      </c>
      <c r="Q48" s="588" t="s">
        <v>390</v>
      </c>
    </row>
    <row r="49" spans="1:17">
      <c r="A49" s="388"/>
      <c r="B49" s="472" t="s">
        <v>389</v>
      </c>
      <c r="C49" s="402" t="s">
        <v>249</v>
      </c>
      <c r="D49" s="596">
        <v>1041</v>
      </c>
      <c r="E49" s="596">
        <v>631</v>
      </c>
      <c r="F49" s="597">
        <v>10.199999999999999</v>
      </c>
      <c r="G49" s="595">
        <f t="shared" si="0"/>
        <v>1.6497622820919176</v>
      </c>
      <c r="H49" s="598" t="str">
        <f t="shared" si="2"/>
        <v>Templada cálida, húmeda</v>
      </c>
      <c r="I49" s="595">
        <v>1103.22</v>
      </c>
      <c r="J49" s="599">
        <v>808.77095301011025</v>
      </c>
      <c r="K49" s="599">
        <v>11.86</v>
      </c>
      <c r="L49" s="595">
        <f t="shared" si="1"/>
        <v>1.3640697602875074</v>
      </c>
      <c r="M49" s="598" t="str">
        <f t="shared" si="3"/>
        <v>Templada cálida, húmeda</v>
      </c>
      <c r="O49" s="588" t="s">
        <v>386</v>
      </c>
      <c r="P49" s="588" t="s">
        <v>394</v>
      </c>
      <c r="Q49" s="588" t="s">
        <v>393</v>
      </c>
    </row>
    <row r="50" spans="1:17">
      <c r="A50" s="388"/>
      <c r="B50" s="472" t="s">
        <v>392</v>
      </c>
      <c r="C50" s="402" t="s">
        <v>249</v>
      </c>
      <c r="D50" s="596">
        <v>615</v>
      </c>
      <c r="E50" s="596">
        <v>676</v>
      </c>
      <c r="F50" s="597">
        <v>11.7</v>
      </c>
      <c r="G50" s="595">
        <f t="shared" si="0"/>
        <v>0.90976331360946749</v>
      </c>
      <c r="H50" s="598" t="str">
        <f t="shared" si="2"/>
        <v>Templada cálida, seca</v>
      </c>
      <c r="I50" s="595">
        <v>638.13</v>
      </c>
      <c r="J50" s="599">
        <v>886.418290571733</v>
      </c>
      <c r="K50" s="599">
        <v>12.04</v>
      </c>
      <c r="L50" s="595">
        <f t="shared" si="1"/>
        <v>0.71989714876981048</v>
      </c>
      <c r="M50" s="598" t="str">
        <f t="shared" si="3"/>
        <v>Templada cálida, seca</v>
      </c>
      <c r="O50" s="588" t="s">
        <v>389</v>
      </c>
      <c r="P50" s="588" t="s">
        <v>397</v>
      </c>
      <c r="Q50" s="588" t="s">
        <v>396</v>
      </c>
    </row>
    <row r="51" spans="1:17">
      <c r="A51" s="388"/>
      <c r="B51" s="472" t="s">
        <v>395</v>
      </c>
      <c r="C51" s="402" t="s">
        <v>249</v>
      </c>
      <c r="D51" s="596">
        <v>1191</v>
      </c>
      <c r="E51" s="596">
        <v>626</v>
      </c>
      <c r="F51" s="597">
        <v>10.199999999999999</v>
      </c>
      <c r="G51" s="595">
        <f t="shared" si="0"/>
        <v>1.9025559105431309</v>
      </c>
      <c r="H51" s="598" t="str">
        <f t="shared" si="2"/>
        <v>Templada cálida, húmeda</v>
      </c>
      <c r="I51" s="595">
        <v>1244.8399999999999</v>
      </c>
      <c r="J51" s="599">
        <v>822.23794649085221</v>
      </c>
      <c r="K51" s="599">
        <v>10.99</v>
      </c>
      <c r="L51" s="595">
        <f t="shared" si="1"/>
        <v>1.5139656413483824</v>
      </c>
      <c r="M51" s="598" t="str">
        <f t="shared" si="3"/>
        <v>Templada cálida, húmeda</v>
      </c>
      <c r="O51" s="588" t="s">
        <v>392</v>
      </c>
      <c r="P51" s="588" t="s">
        <v>399</v>
      </c>
      <c r="Q51" s="588" t="s">
        <v>398</v>
      </c>
    </row>
    <row r="52" spans="1:17">
      <c r="A52" s="388"/>
      <c r="B52" s="472" t="s">
        <v>313</v>
      </c>
      <c r="C52" s="402" t="s">
        <v>249</v>
      </c>
      <c r="D52" s="596">
        <v>800</v>
      </c>
      <c r="E52" s="596">
        <v>667</v>
      </c>
      <c r="F52" s="597">
        <v>11.4</v>
      </c>
      <c r="G52" s="595">
        <f t="shared" si="0"/>
        <v>1.199400299850075</v>
      </c>
      <c r="H52" s="598" t="str">
        <f t="shared" si="2"/>
        <v>Templada cálida, húmeda</v>
      </c>
      <c r="I52" s="595">
        <v>682.09</v>
      </c>
      <c r="J52" s="599" t="e">
        <v>#N/A</v>
      </c>
      <c r="K52" s="599">
        <v>11.7</v>
      </c>
      <c r="L52" s="595" t="e">
        <f t="shared" si="1"/>
        <v>#N/A</v>
      </c>
      <c r="M52" s="598" t="e">
        <f t="shared" si="3"/>
        <v>#N/A</v>
      </c>
      <c r="O52" s="588" t="s">
        <v>290</v>
      </c>
      <c r="P52" s="588" t="s">
        <v>401</v>
      </c>
      <c r="Q52" s="588" t="s">
        <v>400</v>
      </c>
    </row>
    <row r="53" spans="1:17" ht="13.5" thickBot="1">
      <c r="A53" s="388"/>
      <c r="B53" s="472" t="s">
        <v>337</v>
      </c>
      <c r="C53" s="403" t="s">
        <v>249</v>
      </c>
      <c r="D53" s="596">
        <v>629</v>
      </c>
      <c r="E53" s="596">
        <v>673</v>
      </c>
      <c r="F53" s="597">
        <v>11.6</v>
      </c>
      <c r="G53" s="595">
        <f t="shared" si="0"/>
        <v>0.93462109955423478</v>
      </c>
      <c r="H53" s="598" t="str">
        <f t="shared" si="2"/>
        <v>Templada cálida, seca</v>
      </c>
      <c r="I53" s="595">
        <v>621.5</v>
      </c>
      <c r="J53" s="599">
        <v>932.77313655437808</v>
      </c>
      <c r="K53" s="599">
        <v>11.93</v>
      </c>
      <c r="L53" s="595">
        <f t="shared" si="1"/>
        <v>0.66629277328439473</v>
      </c>
      <c r="M53" s="598" t="str">
        <f t="shared" si="3"/>
        <v>Templada cálida, seca</v>
      </c>
      <c r="O53" s="589" t="s">
        <v>395</v>
      </c>
      <c r="P53" s="588" t="s">
        <v>403</v>
      </c>
      <c r="Q53" s="588" t="s">
        <v>402</v>
      </c>
    </row>
    <row r="54" spans="1:17">
      <c r="A54" s="388"/>
      <c r="B54" s="397" t="s">
        <v>253</v>
      </c>
      <c r="C54" s="401" t="s">
        <v>250</v>
      </c>
      <c r="D54" s="600">
        <v>1473</v>
      </c>
      <c r="E54" s="596">
        <v>699</v>
      </c>
      <c r="F54" s="597">
        <v>12.9</v>
      </c>
      <c r="G54" s="595">
        <f t="shared" si="0"/>
        <v>2.107296137339056</v>
      </c>
      <c r="H54" s="598" t="str">
        <f t="shared" si="2"/>
        <v>Templada cálida, húmeda</v>
      </c>
      <c r="I54" s="595">
        <v>1372.02</v>
      </c>
      <c r="J54" s="599">
        <v>768.24459499782984</v>
      </c>
      <c r="K54" s="599">
        <v>12.39</v>
      </c>
      <c r="L54" s="595">
        <f t="shared" si="1"/>
        <v>1.785915591119617</v>
      </c>
      <c r="M54" s="598" t="str">
        <f t="shared" si="3"/>
        <v>Templada cálida, húmeda</v>
      </c>
      <c r="P54" s="588" t="s">
        <v>405</v>
      </c>
      <c r="Q54" s="588" t="s">
        <v>404</v>
      </c>
    </row>
    <row r="55" spans="1:17">
      <c r="A55" s="388"/>
      <c r="B55" s="397" t="s">
        <v>256</v>
      </c>
      <c r="C55" s="402" t="s">
        <v>250</v>
      </c>
      <c r="D55" s="600">
        <v>1577</v>
      </c>
      <c r="E55" s="596">
        <v>732</v>
      </c>
      <c r="F55" s="597">
        <v>13.9</v>
      </c>
      <c r="G55" s="595">
        <f t="shared" si="0"/>
        <v>2.1543715846994536</v>
      </c>
      <c r="H55" s="598" t="str">
        <f t="shared" si="2"/>
        <v>Templada cálida, húmeda</v>
      </c>
      <c r="I55" s="595">
        <v>1594.57</v>
      </c>
      <c r="J55" s="599">
        <v>796.49672444661462</v>
      </c>
      <c r="K55" s="599">
        <v>13.85</v>
      </c>
      <c r="L55" s="595">
        <f t="shared" si="1"/>
        <v>2.0019793566732695</v>
      </c>
      <c r="M55" s="598" t="str">
        <f t="shared" si="3"/>
        <v>Templada cálida, húmeda</v>
      </c>
      <c r="P55" s="588" t="s">
        <v>407</v>
      </c>
      <c r="Q55" s="588" t="s">
        <v>406</v>
      </c>
    </row>
    <row r="56" spans="1:17">
      <c r="A56" s="388"/>
      <c r="B56" s="397" t="s">
        <v>263</v>
      </c>
      <c r="C56" s="402" t="s">
        <v>250</v>
      </c>
      <c r="D56" s="600">
        <v>1354</v>
      </c>
      <c r="E56" s="596">
        <v>731</v>
      </c>
      <c r="F56" s="597">
        <v>13.6</v>
      </c>
      <c r="G56" s="595">
        <f t="shared" si="0"/>
        <v>1.8522571819425444</v>
      </c>
      <c r="H56" s="598" t="str">
        <f t="shared" si="2"/>
        <v>Templada cálida, húmeda</v>
      </c>
      <c r="I56" s="595">
        <v>1574.05</v>
      </c>
      <c r="J56" s="599">
        <v>802.44381374782984</v>
      </c>
      <c r="K56" s="599">
        <v>13.56</v>
      </c>
      <c r="L56" s="595">
        <f t="shared" si="1"/>
        <v>1.9615703592359546</v>
      </c>
      <c r="M56" s="598" t="str">
        <f t="shared" si="3"/>
        <v>Templada cálida, húmeda</v>
      </c>
      <c r="P56" s="588" t="s">
        <v>409</v>
      </c>
      <c r="Q56" s="588" t="s">
        <v>408</v>
      </c>
    </row>
    <row r="57" spans="1:17">
      <c r="A57" s="388"/>
      <c r="B57" s="397" t="s">
        <v>266</v>
      </c>
      <c r="C57" s="402" t="s">
        <v>250</v>
      </c>
      <c r="D57" s="600">
        <v>1426</v>
      </c>
      <c r="E57" s="596">
        <v>691</v>
      </c>
      <c r="F57" s="597">
        <v>12.5</v>
      </c>
      <c r="G57" s="595">
        <f t="shared" si="0"/>
        <v>2.0636758321273518</v>
      </c>
      <c r="H57" s="598" t="str">
        <f t="shared" si="2"/>
        <v>Templada cálida, húmeda</v>
      </c>
      <c r="I57" s="595">
        <v>1652.67</v>
      </c>
      <c r="J57" s="599">
        <v>753.64527239118308</v>
      </c>
      <c r="K57" s="599">
        <v>12.4</v>
      </c>
      <c r="L57" s="595">
        <f t="shared" si="1"/>
        <v>2.1929017012955851</v>
      </c>
      <c r="M57" s="598" t="str">
        <f t="shared" si="3"/>
        <v>Templada cálida, húmeda</v>
      </c>
      <c r="P57" s="588" t="s">
        <v>411</v>
      </c>
      <c r="Q57" s="588" t="s">
        <v>410</v>
      </c>
    </row>
    <row r="58" spans="1:17">
      <c r="A58" s="388"/>
      <c r="B58" s="397" t="s">
        <v>270</v>
      </c>
      <c r="C58" s="402" t="s">
        <v>250</v>
      </c>
      <c r="D58" s="600">
        <v>1508</v>
      </c>
      <c r="E58" s="596">
        <v>719</v>
      </c>
      <c r="F58" s="597">
        <v>13.4</v>
      </c>
      <c r="G58" s="595">
        <f t="shared" si="0"/>
        <v>2.097357440890125</v>
      </c>
      <c r="H58" s="598" t="str">
        <f t="shared" si="2"/>
        <v>Templada cálida, húmeda</v>
      </c>
      <c r="I58" s="595">
        <v>1319.73</v>
      </c>
      <c r="J58" s="599">
        <v>809.73911226712744</v>
      </c>
      <c r="K58" s="599">
        <v>13.66</v>
      </c>
      <c r="L58" s="595">
        <f t="shared" si="1"/>
        <v>1.629821235020978</v>
      </c>
      <c r="M58" s="598" t="str">
        <f t="shared" si="3"/>
        <v>Templada cálida, húmeda</v>
      </c>
      <c r="P58" s="588" t="s">
        <v>413</v>
      </c>
      <c r="Q58" s="588" t="s">
        <v>412</v>
      </c>
    </row>
    <row r="59" spans="1:17">
      <c r="A59" s="388"/>
      <c r="B59" s="397" t="s">
        <v>273</v>
      </c>
      <c r="C59" s="402" t="s">
        <v>250</v>
      </c>
      <c r="D59" s="600">
        <v>1454</v>
      </c>
      <c r="E59" s="596">
        <v>703</v>
      </c>
      <c r="F59" s="597">
        <v>12.9</v>
      </c>
      <c r="G59" s="595">
        <f t="shared" si="0"/>
        <v>2.0682788051209102</v>
      </c>
      <c r="H59" s="598" t="str">
        <f t="shared" si="2"/>
        <v>Templada cálida, húmeda</v>
      </c>
      <c r="I59" s="595">
        <v>1563.25</v>
      </c>
      <c r="J59" s="599">
        <v>754.06504098992593</v>
      </c>
      <c r="K59" s="599">
        <v>13.11</v>
      </c>
      <c r="L59" s="595">
        <f t="shared" si="1"/>
        <v>2.0730970341070147</v>
      </c>
      <c r="M59" s="598" t="str">
        <f t="shared" si="3"/>
        <v>Templada cálida, húmeda</v>
      </c>
      <c r="P59" s="588" t="s">
        <v>415</v>
      </c>
      <c r="Q59" s="588" t="s">
        <v>414</v>
      </c>
    </row>
    <row r="60" spans="1:17">
      <c r="A60" s="388"/>
      <c r="B60" s="397" t="s">
        <v>279</v>
      </c>
      <c r="C60" s="402" t="s">
        <v>250</v>
      </c>
      <c r="D60" s="600">
        <v>1584</v>
      </c>
      <c r="E60" s="596">
        <v>709</v>
      </c>
      <c r="F60" s="597">
        <v>13.2</v>
      </c>
      <c r="G60" s="595">
        <f t="shared" si="0"/>
        <v>2.2341325811001411</v>
      </c>
      <c r="H60" s="598" t="str">
        <f t="shared" si="2"/>
        <v>Templada cálida, húmeda</v>
      </c>
      <c r="I60" s="595">
        <v>1467.3</v>
      </c>
      <c r="J60" s="599">
        <v>788.0990104675293</v>
      </c>
      <c r="K60" s="599">
        <v>13.06</v>
      </c>
      <c r="L60" s="595">
        <f t="shared" si="1"/>
        <v>1.8618219037345873</v>
      </c>
      <c r="M60" s="598" t="str">
        <f t="shared" si="3"/>
        <v>Templada cálida, húmeda</v>
      </c>
      <c r="P60" s="588" t="s">
        <v>417</v>
      </c>
      <c r="Q60" s="588" t="s">
        <v>416</v>
      </c>
    </row>
    <row r="61" spans="1:17">
      <c r="A61" s="388"/>
      <c r="B61" s="397" t="s">
        <v>282</v>
      </c>
      <c r="C61" s="402" t="s">
        <v>250</v>
      </c>
      <c r="D61" s="600">
        <v>1520</v>
      </c>
      <c r="E61" s="596">
        <v>699</v>
      </c>
      <c r="F61" s="597">
        <v>12.8</v>
      </c>
      <c r="G61" s="595">
        <f t="shared" si="0"/>
        <v>2.1745350500715306</v>
      </c>
      <c r="H61" s="598" t="str">
        <f t="shared" si="2"/>
        <v>Templada cálida, húmeda</v>
      </c>
      <c r="I61" s="595">
        <v>1447.35</v>
      </c>
      <c r="J61" s="599">
        <v>781.37809304630059</v>
      </c>
      <c r="K61" s="599">
        <v>13.95</v>
      </c>
      <c r="L61" s="595">
        <f t="shared" si="1"/>
        <v>1.8523042978557591</v>
      </c>
      <c r="M61" s="598" t="str">
        <f t="shared" si="3"/>
        <v>Templada cálida, húmeda</v>
      </c>
      <c r="P61" s="588" t="s">
        <v>419</v>
      </c>
      <c r="Q61" s="588" t="s">
        <v>418</v>
      </c>
    </row>
    <row r="62" spans="1:17">
      <c r="A62" s="388"/>
      <c r="B62" s="397" t="s">
        <v>285</v>
      </c>
      <c r="C62" s="402" t="s">
        <v>250</v>
      </c>
      <c r="D62" s="600">
        <v>1695</v>
      </c>
      <c r="E62" s="596">
        <v>733</v>
      </c>
      <c r="F62" s="597">
        <v>13.9</v>
      </c>
      <c r="G62" s="595">
        <f t="shared" si="0"/>
        <v>2.3124147339699865</v>
      </c>
      <c r="H62" s="598" t="str">
        <f t="shared" si="2"/>
        <v>Templada cálida, húmeda</v>
      </c>
      <c r="I62" s="595">
        <v>1663.49</v>
      </c>
      <c r="J62" s="599">
        <v>818.32718912760413</v>
      </c>
      <c r="K62" s="599">
        <v>13.93</v>
      </c>
      <c r="L62" s="595">
        <f t="shared" si="1"/>
        <v>2.0327932666802875</v>
      </c>
      <c r="M62" s="598" t="str">
        <f t="shared" si="3"/>
        <v>Templada cálida, húmeda</v>
      </c>
      <c r="P62" s="588" t="s">
        <v>421</v>
      </c>
      <c r="Q62" s="588" t="s">
        <v>420</v>
      </c>
    </row>
    <row r="63" spans="1:17">
      <c r="A63" s="388"/>
      <c r="B63" s="397" t="s">
        <v>288</v>
      </c>
      <c r="C63" s="402" t="s">
        <v>250</v>
      </c>
      <c r="D63" s="600">
        <v>1558</v>
      </c>
      <c r="E63" s="596">
        <v>725</v>
      </c>
      <c r="F63" s="597">
        <v>13.6</v>
      </c>
      <c r="G63" s="595">
        <f t="shared" si="0"/>
        <v>2.1489655172413795</v>
      </c>
      <c r="H63" s="598" t="str">
        <f t="shared" si="2"/>
        <v>Templada cálida, húmeda</v>
      </c>
      <c r="I63" s="595">
        <v>1496.22</v>
      </c>
      <c r="J63" s="599">
        <v>795.91576276506692</v>
      </c>
      <c r="K63" s="599">
        <v>14.12</v>
      </c>
      <c r="L63" s="595">
        <f t="shared" si="1"/>
        <v>1.8798723055842332</v>
      </c>
      <c r="M63" s="598" t="str">
        <f t="shared" si="3"/>
        <v>Templada cálida, húmeda</v>
      </c>
      <c r="P63" s="588" t="s">
        <v>423</v>
      </c>
      <c r="Q63" s="588" t="s">
        <v>422</v>
      </c>
    </row>
    <row r="64" spans="1:17">
      <c r="A64" s="388"/>
      <c r="B64" s="397" t="s">
        <v>291</v>
      </c>
      <c r="C64" s="402" t="s">
        <v>250</v>
      </c>
      <c r="D64" s="600">
        <v>1421</v>
      </c>
      <c r="E64" s="596">
        <v>705</v>
      </c>
      <c r="F64" s="597">
        <v>12.9</v>
      </c>
      <c r="G64" s="595">
        <f t="shared" si="0"/>
        <v>2.0156028368794328</v>
      </c>
      <c r="H64" s="598" t="str">
        <f t="shared" si="2"/>
        <v>Templada cálida, húmeda</v>
      </c>
      <c r="I64" s="595">
        <v>1673.98</v>
      </c>
      <c r="J64" s="599">
        <v>869.46401095920135</v>
      </c>
      <c r="K64" s="599">
        <v>13.33</v>
      </c>
      <c r="L64" s="595">
        <f t="shared" si="1"/>
        <v>1.9253010807810764</v>
      </c>
      <c r="M64" s="598" t="str">
        <f t="shared" si="3"/>
        <v>Templada cálida, húmeda</v>
      </c>
      <c r="P64" s="588" t="s">
        <v>425</v>
      </c>
      <c r="Q64" s="588" t="s">
        <v>424</v>
      </c>
    </row>
    <row r="65" spans="1:17">
      <c r="A65" s="388"/>
      <c r="B65" s="397" t="s">
        <v>294</v>
      </c>
      <c r="C65" s="402" t="s">
        <v>250</v>
      </c>
      <c r="D65" s="600">
        <v>1414</v>
      </c>
      <c r="E65" s="596">
        <v>725</v>
      </c>
      <c r="F65" s="597">
        <v>13.6</v>
      </c>
      <c r="G65" s="595">
        <f t="shared" si="0"/>
        <v>1.950344827586207</v>
      </c>
      <c r="H65" s="598" t="str">
        <f t="shared" si="2"/>
        <v>Templada cálida, húmeda</v>
      </c>
      <c r="I65" s="595">
        <v>1467.85</v>
      </c>
      <c r="J65" s="599">
        <v>809.093994140625</v>
      </c>
      <c r="K65" s="599">
        <v>13.13</v>
      </c>
      <c r="L65" s="595">
        <f t="shared" si="1"/>
        <v>1.8141897117393253</v>
      </c>
      <c r="M65" s="598" t="str">
        <f t="shared" si="3"/>
        <v>Templada cálida, húmeda</v>
      </c>
      <c r="P65" s="588" t="s">
        <v>427</v>
      </c>
      <c r="Q65" s="588" t="s">
        <v>426</v>
      </c>
    </row>
    <row r="66" spans="1:17">
      <c r="A66" s="388"/>
      <c r="B66" s="397" t="s">
        <v>297</v>
      </c>
      <c r="C66" s="402" t="s">
        <v>250</v>
      </c>
      <c r="D66" s="600">
        <v>1254</v>
      </c>
      <c r="E66" s="596">
        <v>686</v>
      </c>
      <c r="F66" s="597">
        <v>12.1</v>
      </c>
      <c r="G66" s="595">
        <f t="shared" si="0"/>
        <v>1.8279883381924198</v>
      </c>
      <c r="H66" s="598" t="str">
        <f t="shared" si="2"/>
        <v>Templada cálida, húmeda</v>
      </c>
      <c r="I66" s="595">
        <v>1327.69</v>
      </c>
      <c r="J66" s="599">
        <v>851.23439203306691</v>
      </c>
      <c r="K66" s="599">
        <v>13.27</v>
      </c>
      <c r="L66" s="595">
        <f t="shared" si="1"/>
        <v>1.5597231648840908</v>
      </c>
      <c r="M66" s="598" t="str">
        <f t="shared" si="3"/>
        <v>Templada cálida, húmeda</v>
      </c>
      <c r="P66" s="588" t="s">
        <v>429</v>
      </c>
      <c r="Q66" s="588" t="s">
        <v>428</v>
      </c>
    </row>
    <row r="67" spans="1:17">
      <c r="A67" s="388"/>
      <c r="B67" s="397" t="s">
        <v>303</v>
      </c>
      <c r="C67" s="402" t="s">
        <v>250</v>
      </c>
      <c r="D67" s="600">
        <v>1441</v>
      </c>
      <c r="E67" s="596">
        <v>720</v>
      </c>
      <c r="F67" s="597">
        <v>13.4</v>
      </c>
      <c r="G67" s="595">
        <f t="shared" ref="G67:G130" si="4">D67/E67</f>
        <v>2.0013888888888891</v>
      </c>
      <c r="H67" s="598" t="str">
        <f t="shared" si="2"/>
        <v>Templada cálida, húmeda</v>
      </c>
      <c r="I67" s="595">
        <v>1615.23</v>
      </c>
      <c r="J67" s="599">
        <v>764.60052001953125</v>
      </c>
      <c r="K67" s="599">
        <v>13.17</v>
      </c>
      <c r="L67" s="595">
        <f t="shared" ref="L67:L130" si="5">I67/J67</f>
        <v>2.1125149116544413</v>
      </c>
      <c r="M67" s="598" t="str">
        <f t="shared" si="3"/>
        <v>Templada cálida, húmeda</v>
      </c>
      <c r="P67" s="588" t="s">
        <v>431</v>
      </c>
      <c r="Q67" s="588" t="s">
        <v>430</v>
      </c>
    </row>
    <row r="68" spans="1:17">
      <c r="A68" s="388"/>
      <c r="B68" s="397" t="s">
        <v>310</v>
      </c>
      <c r="C68" s="402" t="s">
        <v>250</v>
      </c>
      <c r="D68" s="600">
        <v>1461</v>
      </c>
      <c r="E68" s="596">
        <v>670</v>
      </c>
      <c r="F68" s="597">
        <v>11.9</v>
      </c>
      <c r="G68" s="595">
        <f t="shared" si="4"/>
        <v>2.1805970149253731</v>
      </c>
      <c r="H68" s="598" t="str">
        <f t="shared" ref="H68:H131" si="6">IF(G68&gt;1,"Templada cálida, húmeda","Templada cálida, seca")</f>
        <v>Templada cálida, húmeda</v>
      </c>
      <c r="I68" s="595">
        <v>1318.44</v>
      </c>
      <c r="J68" s="599">
        <v>783.53154389754582</v>
      </c>
      <c r="K68" s="599">
        <v>11.92</v>
      </c>
      <c r="L68" s="595">
        <f t="shared" si="5"/>
        <v>1.6826891147759568</v>
      </c>
      <c r="M68" s="598" t="str">
        <f t="shared" ref="M68:M131" si="7">IF(L68&gt;1,"Templada cálida, húmeda","Templada cálida, seca")</f>
        <v>Templada cálida, húmeda</v>
      </c>
      <c r="P68" s="588" t="s">
        <v>433</v>
      </c>
      <c r="Q68" s="588" t="s">
        <v>432</v>
      </c>
    </row>
    <row r="69" spans="1:17">
      <c r="A69" s="388"/>
      <c r="B69" s="397" t="s">
        <v>260</v>
      </c>
      <c r="C69" s="402" t="s">
        <v>250</v>
      </c>
      <c r="D69" s="600">
        <v>1370</v>
      </c>
      <c r="E69" s="596">
        <v>720</v>
      </c>
      <c r="F69" s="597">
        <v>13.4</v>
      </c>
      <c r="G69" s="595">
        <f t="shared" si="4"/>
        <v>1.9027777777777777</v>
      </c>
      <c r="H69" s="598" t="str">
        <f t="shared" si="6"/>
        <v>Templada cálida, húmeda</v>
      </c>
      <c r="I69" s="595">
        <v>1633.23</v>
      </c>
      <c r="J69" s="599">
        <v>758.10898684383778</v>
      </c>
      <c r="K69" s="599">
        <v>13.01</v>
      </c>
      <c r="L69" s="595">
        <f t="shared" si="5"/>
        <v>2.1543472354805728</v>
      </c>
      <c r="M69" s="598" t="str">
        <f t="shared" si="7"/>
        <v>Templada cálida, húmeda</v>
      </c>
      <c r="P69" s="588" t="s">
        <v>435</v>
      </c>
      <c r="Q69" s="588" t="s">
        <v>434</v>
      </c>
    </row>
    <row r="70" spans="1:17">
      <c r="A70" s="388"/>
      <c r="B70" s="397" t="s">
        <v>314</v>
      </c>
      <c r="C70" s="402" t="s">
        <v>250</v>
      </c>
      <c r="D70" s="600">
        <v>1405</v>
      </c>
      <c r="E70" s="596">
        <v>707</v>
      </c>
      <c r="F70" s="597">
        <v>12.9</v>
      </c>
      <c r="G70" s="595">
        <f t="shared" si="4"/>
        <v>1.9872701555869872</v>
      </c>
      <c r="H70" s="598" t="str">
        <f t="shared" si="6"/>
        <v>Templada cálida, húmeda</v>
      </c>
      <c r="I70" s="595">
        <v>1980.22</v>
      </c>
      <c r="J70" s="599">
        <v>846.00894029405379</v>
      </c>
      <c r="K70" s="599">
        <v>13.59</v>
      </c>
      <c r="L70" s="595">
        <f t="shared" si="5"/>
        <v>2.340660843739689</v>
      </c>
      <c r="M70" s="598" t="str">
        <f t="shared" si="7"/>
        <v>Templada cálida, húmeda</v>
      </c>
      <c r="P70" s="588" t="s">
        <v>437</v>
      </c>
      <c r="Q70" s="588" t="s">
        <v>436</v>
      </c>
    </row>
    <row r="71" spans="1:17">
      <c r="A71" s="388"/>
      <c r="B71" s="397" t="s">
        <v>317</v>
      </c>
      <c r="C71" s="402" t="s">
        <v>250</v>
      </c>
      <c r="D71" s="600">
        <v>1384</v>
      </c>
      <c r="E71" s="596">
        <v>716</v>
      </c>
      <c r="F71" s="597">
        <v>13.2</v>
      </c>
      <c r="G71" s="595">
        <f t="shared" si="4"/>
        <v>1.9329608938547487</v>
      </c>
      <c r="H71" s="598" t="str">
        <f t="shared" si="6"/>
        <v>Templada cálida, húmeda</v>
      </c>
      <c r="I71" s="595">
        <v>1591.82</v>
      </c>
      <c r="J71" s="599">
        <v>847.27480796531393</v>
      </c>
      <c r="K71" s="599">
        <v>13.96</v>
      </c>
      <c r="L71" s="595">
        <f t="shared" si="5"/>
        <v>1.8787528969764513</v>
      </c>
      <c r="M71" s="598" t="str">
        <f t="shared" si="7"/>
        <v>Templada cálida, húmeda</v>
      </c>
      <c r="P71" s="588" t="s">
        <v>439</v>
      </c>
      <c r="Q71" s="588" t="s">
        <v>438</v>
      </c>
    </row>
    <row r="72" spans="1:17">
      <c r="A72" s="388"/>
      <c r="B72" s="397" t="s">
        <v>323</v>
      </c>
      <c r="C72" s="402" t="s">
        <v>250</v>
      </c>
      <c r="D72" s="600">
        <v>1402</v>
      </c>
      <c r="E72" s="596">
        <v>703</v>
      </c>
      <c r="F72" s="597">
        <v>12.9</v>
      </c>
      <c r="G72" s="595">
        <f t="shared" si="4"/>
        <v>1.9943100995732574</v>
      </c>
      <c r="H72" s="598" t="str">
        <f t="shared" si="6"/>
        <v>Templada cálida, húmeda</v>
      </c>
      <c r="I72" s="595">
        <v>1439.06</v>
      </c>
      <c r="J72" s="599">
        <v>833.80010986328125</v>
      </c>
      <c r="K72" s="599">
        <v>13.12</v>
      </c>
      <c r="L72" s="595">
        <f t="shared" si="5"/>
        <v>1.7259052655149729</v>
      </c>
      <c r="M72" s="598" t="str">
        <f t="shared" si="7"/>
        <v>Templada cálida, húmeda</v>
      </c>
      <c r="P72" s="588" t="s">
        <v>441</v>
      </c>
      <c r="Q72" s="588" t="s">
        <v>440</v>
      </c>
    </row>
    <row r="73" spans="1:17">
      <c r="A73" s="388"/>
      <c r="B73" s="397" t="s">
        <v>326</v>
      </c>
      <c r="C73" s="402" t="s">
        <v>250</v>
      </c>
      <c r="D73" s="600">
        <v>1391</v>
      </c>
      <c r="E73" s="596">
        <v>705</v>
      </c>
      <c r="F73" s="597">
        <v>12.9</v>
      </c>
      <c r="G73" s="595">
        <f t="shared" si="4"/>
        <v>1.973049645390071</v>
      </c>
      <c r="H73" s="598" t="str">
        <f t="shared" si="6"/>
        <v>Templada cálida, húmeda</v>
      </c>
      <c r="I73" s="595">
        <v>1625.66</v>
      </c>
      <c r="J73" s="599">
        <v>805.27785081129809</v>
      </c>
      <c r="K73" s="599">
        <v>12.97</v>
      </c>
      <c r="L73" s="595">
        <f t="shared" si="5"/>
        <v>2.0187566296057771</v>
      </c>
      <c r="M73" s="598" t="str">
        <f t="shared" si="7"/>
        <v>Templada cálida, húmeda</v>
      </c>
      <c r="P73" s="588" t="s">
        <v>443</v>
      </c>
      <c r="Q73" s="588" t="s">
        <v>442</v>
      </c>
    </row>
    <row r="74" spans="1:17">
      <c r="A74" s="388"/>
      <c r="B74" s="397" t="s">
        <v>329</v>
      </c>
      <c r="C74" s="402" t="s">
        <v>250</v>
      </c>
      <c r="D74" s="600">
        <v>1711</v>
      </c>
      <c r="E74" s="596">
        <v>716</v>
      </c>
      <c r="F74" s="597">
        <v>13.4</v>
      </c>
      <c r="G74" s="595">
        <f t="shared" si="4"/>
        <v>2.3896648044692737</v>
      </c>
      <c r="H74" s="598" t="str">
        <f t="shared" si="6"/>
        <v>Templada cálida, húmeda</v>
      </c>
      <c r="I74" s="595">
        <v>1561.3</v>
      </c>
      <c r="J74" s="599">
        <v>801.01448277064731</v>
      </c>
      <c r="K74" s="599">
        <v>13.58</v>
      </c>
      <c r="L74" s="595">
        <f t="shared" si="5"/>
        <v>1.9491532719852751</v>
      </c>
      <c r="M74" s="598" t="str">
        <f t="shared" si="7"/>
        <v>Templada cálida, húmeda</v>
      </c>
      <c r="P74" s="588" t="s">
        <v>445</v>
      </c>
      <c r="Q74" s="588" t="s">
        <v>444</v>
      </c>
    </row>
    <row r="75" spans="1:17">
      <c r="A75" s="388"/>
      <c r="B75" s="397" t="s">
        <v>332</v>
      </c>
      <c r="C75" s="402" t="s">
        <v>250</v>
      </c>
      <c r="D75" s="600">
        <v>1926</v>
      </c>
      <c r="E75" s="596">
        <v>691</v>
      </c>
      <c r="F75" s="597">
        <v>12.7</v>
      </c>
      <c r="G75" s="595">
        <f t="shared" si="4"/>
        <v>2.7872648335745298</v>
      </c>
      <c r="H75" s="598" t="str">
        <f t="shared" si="6"/>
        <v>Templada cálida, húmeda</v>
      </c>
      <c r="I75" s="595">
        <v>1939.17</v>
      </c>
      <c r="J75" s="599">
        <v>788.65400758508133</v>
      </c>
      <c r="K75" s="599">
        <v>12.51</v>
      </c>
      <c r="L75" s="595">
        <f t="shared" si="5"/>
        <v>2.458834902694385</v>
      </c>
      <c r="M75" s="598" t="str">
        <f t="shared" si="7"/>
        <v>Templada cálida, húmeda</v>
      </c>
      <c r="P75" s="588" t="s">
        <v>447</v>
      </c>
      <c r="Q75" s="588" t="s">
        <v>446</v>
      </c>
    </row>
    <row r="76" spans="1:17">
      <c r="A76" s="388"/>
      <c r="B76" s="397" t="s">
        <v>338</v>
      </c>
      <c r="C76" s="402" t="s">
        <v>250</v>
      </c>
      <c r="D76" s="600">
        <v>1726</v>
      </c>
      <c r="E76" s="596">
        <v>710</v>
      </c>
      <c r="F76" s="597">
        <v>13.2</v>
      </c>
      <c r="G76" s="595">
        <f t="shared" si="4"/>
        <v>2.4309859154929576</v>
      </c>
      <c r="H76" s="598" t="str">
        <f t="shared" si="6"/>
        <v>Templada cálida, húmeda</v>
      </c>
      <c r="I76" s="595">
        <v>1639.49</v>
      </c>
      <c r="J76" s="599">
        <v>802.34175109863281</v>
      </c>
      <c r="K76" s="599">
        <v>13.49</v>
      </c>
      <c r="L76" s="595">
        <f t="shared" si="5"/>
        <v>2.0433811374705035</v>
      </c>
      <c r="M76" s="598" t="str">
        <f t="shared" si="7"/>
        <v>Templada cálida, húmeda</v>
      </c>
      <c r="P76" s="588" t="s">
        <v>449</v>
      </c>
      <c r="Q76" s="588" t="s">
        <v>448</v>
      </c>
    </row>
    <row r="77" spans="1:17">
      <c r="A77" s="388"/>
      <c r="B77" s="469" t="s">
        <v>341</v>
      </c>
      <c r="C77" s="402" t="s">
        <v>250</v>
      </c>
      <c r="D77" s="600">
        <v>1399</v>
      </c>
      <c r="E77" s="596">
        <v>688</v>
      </c>
      <c r="F77" s="597">
        <v>12.3</v>
      </c>
      <c r="G77" s="595">
        <f t="shared" si="4"/>
        <v>2.0334302325581395</v>
      </c>
      <c r="H77" s="598" t="str">
        <f t="shared" si="6"/>
        <v>Templada cálida, húmeda</v>
      </c>
      <c r="I77" s="595" t="e">
        <v>#N/A</v>
      </c>
      <c r="J77" s="599" t="e">
        <v>#N/A</v>
      </c>
      <c r="K77" s="599" t="e">
        <v>#N/A</v>
      </c>
      <c r="L77" s="595" t="e">
        <f t="shared" si="5"/>
        <v>#N/A</v>
      </c>
      <c r="M77" s="598" t="e">
        <f t="shared" si="7"/>
        <v>#N/A</v>
      </c>
      <c r="P77" s="588" t="s">
        <v>451</v>
      </c>
      <c r="Q77" s="588" t="s">
        <v>450</v>
      </c>
    </row>
    <row r="78" spans="1:17">
      <c r="A78" s="388"/>
      <c r="B78" s="397" t="s">
        <v>466</v>
      </c>
      <c r="C78" s="402" t="s">
        <v>250</v>
      </c>
      <c r="D78" s="600">
        <v>1517</v>
      </c>
      <c r="E78" s="596">
        <v>662</v>
      </c>
      <c r="F78" s="597">
        <v>11.3</v>
      </c>
      <c r="G78" s="595">
        <f t="shared" si="4"/>
        <v>2.2915407854984893</v>
      </c>
      <c r="H78" s="598" t="str">
        <f t="shared" si="6"/>
        <v>Templada cálida, húmeda</v>
      </c>
      <c r="I78" s="595">
        <v>1251.21</v>
      </c>
      <c r="J78" s="599">
        <v>828.67800794328957</v>
      </c>
      <c r="K78" s="599">
        <v>12.54</v>
      </c>
      <c r="L78" s="595">
        <f t="shared" si="5"/>
        <v>1.5098868173241378</v>
      </c>
      <c r="M78" s="598" t="str">
        <f t="shared" si="7"/>
        <v>Templada cálida, húmeda</v>
      </c>
      <c r="P78" s="588" t="s">
        <v>453</v>
      </c>
      <c r="Q78" s="588" t="s">
        <v>452</v>
      </c>
    </row>
    <row r="79" spans="1:17">
      <c r="A79" s="388"/>
      <c r="B79" s="397" t="s">
        <v>468</v>
      </c>
      <c r="C79" s="402" t="s">
        <v>250</v>
      </c>
      <c r="D79" s="600">
        <v>1488</v>
      </c>
      <c r="E79" s="596">
        <v>686</v>
      </c>
      <c r="F79" s="597">
        <v>12.3</v>
      </c>
      <c r="G79" s="595">
        <f t="shared" si="4"/>
        <v>2.1690962099125364</v>
      </c>
      <c r="H79" s="598" t="str">
        <f t="shared" si="6"/>
        <v>Templada cálida, húmeda</v>
      </c>
      <c r="I79" s="595">
        <v>1481.07</v>
      </c>
      <c r="J79" s="599">
        <v>868.65752834743921</v>
      </c>
      <c r="K79" s="599">
        <v>12.76</v>
      </c>
      <c r="L79" s="595">
        <f t="shared" si="5"/>
        <v>1.7050102620046741</v>
      </c>
      <c r="M79" s="598" t="str">
        <f t="shared" si="7"/>
        <v>Templada cálida, húmeda</v>
      </c>
      <c r="P79" s="588" t="s">
        <v>455</v>
      </c>
      <c r="Q79" s="588" t="s">
        <v>454</v>
      </c>
    </row>
    <row r="80" spans="1:17">
      <c r="A80" s="388"/>
      <c r="B80" s="397" t="s">
        <v>470</v>
      </c>
      <c r="C80" s="402" t="s">
        <v>250</v>
      </c>
      <c r="D80" s="600">
        <v>1360</v>
      </c>
      <c r="E80" s="596">
        <v>724</v>
      </c>
      <c r="F80" s="597">
        <v>13.4</v>
      </c>
      <c r="G80" s="595">
        <f t="shared" si="4"/>
        <v>1.8784530386740332</v>
      </c>
      <c r="H80" s="598" t="str">
        <f t="shared" si="6"/>
        <v>Templada cálida, húmeda</v>
      </c>
      <c r="I80" s="595">
        <v>1610.02</v>
      </c>
      <c r="J80" s="599">
        <v>825.20745086669922</v>
      </c>
      <c r="K80" s="599">
        <v>13.62</v>
      </c>
      <c r="L80" s="595">
        <f t="shared" si="5"/>
        <v>1.951048791802628</v>
      </c>
      <c r="M80" s="598" t="str">
        <f t="shared" si="7"/>
        <v>Templada cálida, húmeda</v>
      </c>
      <c r="P80" s="588" t="s">
        <v>457</v>
      </c>
      <c r="Q80" s="588" t="s">
        <v>456</v>
      </c>
    </row>
    <row r="81" spans="1:17">
      <c r="A81" s="388"/>
      <c r="B81" s="397" t="s">
        <v>472</v>
      </c>
      <c r="C81" s="402" t="s">
        <v>250</v>
      </c>
      <c r="D81" s="600">
        <v>1501</v>
      </c>
      <c r="E81" s="596">
        <v>723</v>
      </c>
      <c r="F81" s="597">
        <v>13.6</v>
      </c>
      <c r="G81" s="595">
        <f t="shared" si="4"/>
        <v>2.0760719225449518</v>
      </c>
      <c r="H81" s="598" t="str">
        <f t="shared" si="6"/>
        <v>Templada cálida, húmeda</v>
      </c>
      <c r="I81" s="595">
        <v>1625.64</v>
      </c>
      <c r="J81" s="599">
        <v>785.16440345501076</v>
      </c>
      <c r="K81" s="599">
        <v>13.67</v>
      </c>
      <c r="L81" s="595">
        <f t="shared" si="5"/>
        <v>2.0704453651319255</v>
      </c>
      <c r="M81" s="598" t="str">
        <f t="shared" si="7"/>
        <v>Templada cálida, húmeda</v>
      </c>
      <c r="P81" s="588" t="s">
        <v>459</v>
      </c>
      <c r="Q81" s="588" t="s">
        <v>458</v>
      </c>
    </row>
    <row r="82" spans="1:17">
      <c r="A82" s="388"/>
      <c r="B82" s="397" t="s">
        <v>344</v>
      </c>
      <c r="C82" s="402" t="s">
        <v>250</v>
      </c>
      <c r="D82" s="600">
        <v>1397</v>
      </c>
      <c r="E82" s="596">
        <v>712</v>
      </c>
      <c r="F82" s="601">
        <v>13</v>
      </c>
      <c r="G82" s="595">
        <f t="shared" si="4"/>
        <v>1.9620786516853932</v>
      </c>
      <c r="H82" s="598" t="str">
        <f t="shared" si="6"/>
        <v>Templada cálida, húmeda</v>
      </c>
      <c r="I82" s="595">
        <v>1660.57</v>
      </c>
      <c r="J82" s="599">
        <v>853.97399679044395</v>
      </c>
      <c r="K82" s="599">
        <v>13.87</v>
      </c>
      <c r="L82" s="595">
        <f t="shared" si="5"/>
        <v>1.9445205664821736</v>
      </c>
      <c r="M82" s="598" t="str">
        <f t="shared" si="7"/>
        <v>Templada cálida, húmeda</v>
      </c>
      <c r="P82" s="588" t="s">
        <v>461</v>
      </c>
      <c r="Q82" s="588" t="s">
        <v>460</v>
      </c>
    </row>
    <row r="83" spans="1:17">
      <c r="A83" s="388"/>
      <c r="B83" s="397" t="s">
        <v>351</v>
      </c>
      <c r="C83" s="402" t="s">
        <v>250</v>
      </c>
      <c r="D83" s="600">
        <v>1520</v>
      </c>
      <c r="E83" s="596">
        <v>694</v>
      </c>
      <c r="F83" s="597">
        <v>12.6</v>
      </c>
      <c r="G83" s="595">
        <f t="shared" si="4"/>
        <v>2.190201729106628</v>
      </c>
      <c r="H83" s="598" t="str">
        <f t="shared" si="6"/>
        <v>Templada cálida, húmeda</v>
      </c>
      <c r="I83" s="595">
        <v>1570.42</v>
      </c>
      <c r="J83" s="599">
        <v>842.34106758313305</v>
      </c>
      <c r="K83" s="599">
        <v>13.57</v>
      </c>
      <c r="L83" s="595">
        <f t="shared" si="5"/>
        <v>1.8643516984229322</v>
      </c>
      <c r="M83" s="598" t="str">
        <f t="shared" si="7"/>
        <v>Templada cálida, húmeda</v>
      </c>
      <c r="P83" s="588" t="s">
        <v>463</v>
      </c>
      <c r="Q83" s="588" t="s">
        <v>462</v>
      </c>
    </row>
    <row r="84" spans="1:17">
      <c r="A84" s="388"/>
      <c r="B84" s="397" t="s">
        <v>354</v>
      </c>
      <c r="C84" s="402" t="s">
        <v>250</v>
      </c>
      <c r="D84" s="600">
        <v>1893</v>
      </c>
      <c r="E84" s="596">
        <v>697</v>
      </c>
      <c r="F84" s="597">
        <v>12.9</v>
      </c>
      <c r="G84" s="595">
        <f t="shared" si="4"/>
        <v>2.715925394548063</v>
      </c>
      <c r="H84" s="598" t="str">
        <f t="shared" si="6"/>
        <v>Templada cálida, húmeda</v>
      </c>
      <c r="I84" s="595">
        <v>1916.04</v>
      </c>
      <c r="J84" s="599">
        <v>792.31440734863281</v>
      </c>
      <c r="K84" s="599">
        <v>12.72</v>
      </c>
      <c r="L84" s="595">
        <f t="shared" si="5"/>
        <v>2.4182824169659551</v>
      </c>
      <c r="M84" s="598" t="str">
        <f t="shared" si="7"/>
        <v>Templada cálida, húmeda</v>
      </c>
      <c r="P84" s="588" t="s">
        <v>465</v>
      </c>
      <c r="Q84" s="588" t="s">
        <v>464</v>
      </c>
    </row>
    <row r="85" spans="1:17">
      <c r="A85" s="388"/>
      <c r="B85" s="397" t="s">
        <v>359</v>
      </c>
      <c r="C85" s="402" t="s">
        <v>250</v>
      </c>
      <c r="D85" s="600">
        <v>1462</v>
      </c>
      <c r="E85" s="596">
        <v>710</v>
      </c>
      <c r="F85" s="597">
        <v>13.1</v>
      </c>
      <c r="G85" s="595">
        <f t="shared" si="4"/>
        <v>2.0591549295774647</v>
      </c>
      <c r="H85" s="598" t="str">
        <f t="shared" si="6"/>
        <v>Templada cálida, húmeda</v>
      </c>
      <c r="I85" s="595">
        <v>1605.5</v>
      </c>
      <c r="J85" s="599">
        <v>879.62178897857666</v>
      </c>
      <c r="K85" s="599">
        <v>14.1</v>
      </c>
      <c r="L85" s="595">
        <f t="shared" si="5"/>
        <v>1.8252162692153391</v>
      </c>
      <c r="M85" s="598" t="str">
        <f t="shared" si="7"/>
        <v>Templada cálida, húmeda</v>
      </c>
      <c r="P85" s="588" t="s">
        <v>467</v>
      </c>
      <c r="Q85" s="588" t="s">
        <v>466</v>
      </c>
    </row>
    <row r="86" spans="1:17">
      <c r="A86" s="388"/>
      <c r="B86" s="397" t="s">
        <v>357</v>
      </c>
      <c r="C86" s="402" t="s">
        <v>250</v>
      </c>
      <c r="D86" s="600">
        <v>1522</v>
      </c>
      <c r="E86" s="596">
        <v>679</v>
      </c>
      <c r="F86" s="597">
        <v>12.1</v>
      </c>
      <c r="G86" s="595">
        <f t="shared" si="4"/>
        <v>2.2415316642120766</v>
      </c>
      <c r="H86" s="598" t="str">
        <f t="shared" si="6"/>
        <v>Templada cálida, húmeda</v>
      </c>
      <c r="I86" s="595">
        <v>1414.1</v>
      </c>
      <c r="J86" s="599">
        <v>828.26443820529516</v>
      </c>
      <c r="K86" s="599">
        <v>12.65</v>
      </c>
      <c r="L86" s="595">
        <f t="shared" si="5"/>
        <v>1.707304979873467</v>
      </c>
      <c r="M86" s="598" t="str">
        <f t="shared" si="7"/>
        <v>Templada cálida, húmeda</v>
      </c>
      <c r="P86" s="588" t="s">
        <v>469</v>
      </c>
      <c r="Q86" s="588" t="s">
        <v>468</v>
      </c>
    </row>
    <row r="87" spans="1:17">
      <c r="A87" s="388"/>
      <c r="B87" s="397" t="s">
        <v>368</v>
      </c>
      <c r="C87" s="402" t="s">
        <v>250</v>
      </c>
      <c r="D87" s="600">
        <v>1210</v>
      </c>
      <c r="E87" s="596">
        <v>664</v>
      </c>
      <c r="F87" s="597">
        <v>11.3</v>
      </c>
      <c r="G87" s="595">
        <f t="shared" si="4"/>
        <v>1.822289156626506</v>
      </c>
      <c r="H87" s="598" t="str">
        <f t="shared" si="6"/>
        <v>Templada cálida, húmeda</v>
      </c>
      <c r="I87" s="595">
        <v>1436.2</v>
      </c>
      <c r="J87" s="599">
        <v>856.82352895585313</v>
      </c>
      <c r="K87" s="599">
        <v>13.5</v>
      </c>
      <c r="L87" s="595">
        <f t="shared" si="5"/>
        <v>1.6761911309207274</v>
      </c>
      <c r="M87" s="598" t="str">
        <f t="shared" si="7"/>
        <v>Templada cálida, húmeda</v>
      </c>
      <c r="P87" s="588" t="s">
        <v>471</v>
      </c>
      <c r="Q87" s="588" t="s">
        <v>470</v>
      </c>
    </row>
    <row r="88" spans="1:17">
      <c r="A88" s="388"/>
      <c r="B88" s="397" t="s">
        <v>371</v>
      </c>
      <c r="C88" s="402" t="s">
        <v>250</v>
      </c>
      <c r="D88" s="600">
        <v>1407</v>
      </c>
      <c r="E88" s="596">
        <v>701</v>
      </c>
      <c r="F88" s="597">
        <v>12.8</v>
      </c>
      <c r="G88" s="595">
        <f t="shared" si="4"/>
        <v>2.007132667617689</v>
      </c>
      <c r="H88" s="598" t="str">
        <f t="shared" si="6"/>
        <v>Templada cálida, húmeda</v>
      </c>
      <c r="I88" s="595">
        <v>1413.74</v>
      </c>
      <c r="J88" s="599">
        <v>868.28971539121687</v>
      </c>
      <c r="K88" s="599">
        <v>12.74</v>
      </c>
      <c r="L88" s="595">
        <f t="shared" si="5"/>
        <v>1.6281892724745968</v>
      </c>
      <c r="M88" s="598" t="str">
        <f t="shared" si="7"/>
        <v>Templada cálida, húmeda</v>
      </c>
      <c r="P88" s="588" t="s">
        <v>473</v>
      </c>
      <c r="Q88" s="588" t="s">
        <v>472</v>
      </c>
    </row>
    <row r="89" spans="1:17">
      <c r="A89" s="388"/>
      <c r="B89" s="397" t="s">
        <v>390</v>
      </c>
      <c r="C89" s="402" t="s">
        <v>250</v>
      </c>
      <c r="D89" s="600">
        <v>1573</v>
      </c>
      <c r="E89" s="596">
        <v>719</v>
      </c>
      <c r="F89" s="597">
        <v>13.4</v>
      </c>
      <c r="G89" s="595">
        <f t="shared" si="4"/>
        <v>2.187760778859527</v>
      </c>
      <c r="H89" s="598" t="str">
        <f t="shared" si="6"/>
        <v>Templada cálida, húmeda</v>
      </c>
      <c r="I89" s="595">
        <v>1717.85</v>
      </c>
      <c r="J89" s="599">
        <v>864.11837641398108</v>
      </c>
      <c r="K89" s="599">
        <v>14.19</v>
      </c>
      <c r="L89" s="595">
        <f t="shared" si="5"/>
        <v>1.9879799422029809</v>
      </c>
      <c r="M89" s="598" t="str">
        <f t="shared" si="7"/>
        <v>Templada cálida, húmeda</v>
      </c>
      <c r="P89" s="588" t="s">
        <v>475</v>
      </c>
      <c r="Q89" s="588" t="s">
        <v>474</v>
      </c>
    </row>
    <row r="90" spans="1:17" ht="13.5" thickBot="1">
      <c r="A90" s="388"/>
      <c r="B90" s="397" t="s">
        <v>376</v>
      </c>
      <c r="C90" s="402" t="s">
        <v>250</v>
      </c>
      <c r="D90" s="600">
        <v>1446</v>
      </c>
      <c r="E90" s="596">
        <v>711</v>
      </c>
      <c r="F90" s="597">
        <v>13.2</v>
      </c>
      <c r="G90" s="595">
        <f t="shared" si="4"/>
        <v>2.0337552742616034</v>
      </c>
      <c r="H90" s="598" t="str">
        <f t="shared" si="6"/>
        <v>Templada cálida, húmeda</v>
      </c>
      <c r="I90" s="595">
        <v>1582.56</v>
      </c>
      <c r="J90" s="599">
        <v>795.0807006835937</v>
      </c>
      <c r="K90" s="599">
        <v>12.84</v>
      </c>
      <c r="L90" s="595">
        <f t="shared" si="5"/>
        <v>1.9904394593395967</v>
      </c>
      <c r="M90" s="598" t="str">
        <f t="shared" si="7"/>
        <v>Templada cálida, húmeda</v>
      </c>
      <c r="P90" s="588" t="s">
        <v>477</v>
      </c>
      <c r="Q90" s="589" t="s">
        <v>476</v>
      </c>
    </row>
    <row r="91" spans="1:17">
      <c r="A91" s="388"/>
      <c r="B91" s="397" t="s">
        <v>374</v>
      </c>
      <c r="C91" s="402" t="s">
        <v>250</v>
      </c>
      <c r="D91" s="600">
        <v>1434</v>
      </c>
      <c r="E91" s="596">
        <v>703</v>
      </c>
      <c r="F91" s="597">
        <v>12.8</v>
      </c>
      <c r="G91" s="595">
        <f t="shared" si="4"/>
        <v>2.0398293029871977</v>
      </c>
      <c r="H91" s="598" t="str">
        <f t="shared" si="6"/>
        <v>Templada cálida, húmeda</v>
      </c>
      <c r="I91" s="595">
        <v>1340.12</v>
      </c>
      <c r="J91" s="599">
        <v>897.71506931470788</v>
      </c>
      <c r="K91" s="599">
        <v>13.86</v>
      </c>
      <c r="L91" s="595">
        <f t="shared" si="5"/>
        <v>1.4928121915375803</v>
      </c>
      <c r="M91" s="598" t="str">
        <f t="shared" si="7"/>
        <v>Templada cálida, húmeda</v>
      </c>
      <c r="P91" s="588" t="s">
        <v>478</v>
      </c>
    </row>
    <row r="92" spans="1:17">
      <c r="A92" s="388"/>
      <c r="B92" s="397" t="s">
        <v>381</v>
      </c>
      <c r="C92" s="402" t="s">
        <v>250</v>
      </c>
      <c r="D92" s="600">
        <v>1346</v>
      </c>
      <c r="E92" s="596">
        <v>726</v>
      </c>
      <c r="F92" s="597">
        <v>13.3</v>
      </c>
      <c r="G92" s="595">
        <f t="shared" si="4"/>
        <v>1.8539944903581267</v>
      </c>
      <c r="H92" s="598" t="str">
        <f t="shared" si="6"/>
        <v>Templada cálida, húmeda</v>
      </c>
      <c r="I92" s="595">
        <v>1494.7</v>
      </c>
      <c r="J92" s="599">
        <v>777.4022216796875</v>
      </c>
      <c r="K92" s="599">
        <v>13.57</v>
      </c>
      <c r="L92" s="595">
        <f t="shared" si="5"/>
        <v>1.9226855266383072</v>
      </c>
      <c r="M92" s="598" t="str">
        <f t="shared" si="7"/>
        <v>Templada cálida, húmeda</v>
      </c>
      <c r="P92" s="588" t="s">
        <v>479</v>
      </c>
    </row>
    <row r="93" spans="1:17">
      <c r="A93" s="388"/>
      <c r="B93" s="397" t="s">
        <v>384</v>
      </c>
      <c r="C93" s="402" t="s">
        <v>250</v>
      </c>
      <c r="D93" s="600">
        <v>1857</v>
      </c>
      <c r="E93" s="596">
        <v>715</v>
      </c>
      <c r="F93" s="597">
        <v>13.4</v>
      </c>
      <c r="G93" s="595">
        <f t="shared" si="4"/>
        <v>2.5972027972027973</v>
      </c>
      <c r="H93" s="598" t="str">
        <f t="shared" si="6"/>
        <v>Templada cálida, húmeda</v>
      </c>
      <c r="I93" s="595">
        <v>1815.24</v>
      </c>
      <c r="J93" s="599">
        <v>862.46316909790039</v>
      </c>
      <c r="K93" s="599">
        <v>13.88</v>
      </c>
      <c r="L93" s="595">
        <f t="shared" si="5"/>
        <v>2.1047159635798285</v>
      </c>
      <c r="M93" s="598" t="str">
        <f t="shared" si="7"/>
        <v>Templada cálida, húmeda</v>
      </c>
      <c r="P93" s="588" t="s">
        <v>480</v>
      </c>
    </row>
    <row r="94" spans="1:17">
      <c r="A94" s="388"/>
      <c r="B94" s="397" t="s">
        <v>387</v>
      </c>
      <c r="C94" s="402" t="s">
        <v>250</v>
      </c>
      <c r="D94" s="600">
        <v>1489</v>
      </c>
      <c r="E94" s="596">
        <v>696</v>
      </c>
      <c r="F94" s="597">
        <v>12.7</v>
      </c>
      <c r="G94" s="595">
        <f t="shared" si="4"/>
        <v>2.139367816091954</v>
      </c>
      <c r="H94" s="598" t="str">
        <f t="shared" si="6"/>
        <v>Templada cálida, húmeda</v>
      </c>
      <c r="I94" s="595">
        <v>1490.65</v>
      </c>
      <c r="J94" s="599">
        <v>775.84157017299106</v>
      </c>
      <c r="K94" s="599">
        <v>13.48</v>
      </c>
      <c r="L94" s="595">
        <f t="shared" si="5"/>
        <v>1.9213329851191483</v>
      </c>
      <c r="M94" s="598" t="str">
        <f t="shared" si="7"/>
        <v>Templada cálida, húmeda</v>
      </c>
      <c r="P94" s="588" t="s">
        <v>481</v>
      </c>
    </row>
    <row r="95" spans="1:17">
      <c r="A95" s="388"/>
      <c r="B95" s="397" t="s">
        <v>393</v>
      </c>
      <c r="C95" s="402" t="s">
        <v>250</v>
      </c>
      <c r="D95" s="600">
        <v>1635</v>
      </c>
      <c r="E95" s="596">
        <v>707</v>
      </c>
      <c r="F95" s="597">
        <v>13.1</v>
      </c>
      <c r="G95" s="595">
        <f t="shared" si="4"/>
        <v>2.3125884016973126</v>
      </c>
      <c r="H95" s="598" t="str">
        <f t="shared" si="6"/>
        <v>Templada cálida, húmeda</v>
      </c>
      <c r="I95" s="595">
        <v>1629.35</v>
      </c>
      <c r="J95" s="599">
        <v>771.56432342529297</v>
      </c>
      <c r="K95" s="599">
        <v>12.97</v>
      </c>
      <c r="L95" s="595">
        <f t="shared" si="5"/>
        <v>2.1117487557831107</v>
      </c>
      <c r="M95" s="598" t="str">
        <f t="shared" si="7"/>
        <v>Templada cálida, húmeda</v>
      </c>
      <c r="P95" s="588" t="s">
        <v>482</v>
      </c>
    </row>
    <row r="96" spans="1:17">
      <c r="A96" s="388"/>
      <c r="B96" s="397" t="s">
        <v>396</v>
      </c>
      <c r="C96" s="402" t="s">
        <v>250</v>
      </c>
      <c r="D96" s="600">
        <v>1452</v>
      </c>
      <c r="E96" s="596">
        <v>682</v>
      </c>
      <c r="F96" s="597">
        <v>12.1</v>
      </c>
      <c r="G96" s="595">
        <f t="shared" si="4"/>
        <v>2.129032258064516</v>
      </c>
      <c r="H96" s="598" t="str">
        <f t="shared" si="6"/>
        <v>Templada cálida, húmeda</v>
      </c>
      <c r="I96" s="595">
        <v>1282.69</v>
      </c>
      <c r="J96" s="599">
        <v>827.55228894822142</v>
      </c>
      <c r="K96" s="599">
        <v>12.58</v>
      </c>
      <c r="L96" s="595">
        <f t="shared" si="5"/>
        <v>1.5499806080292962</v>
      </c>
      <c r="M96" s="598" t="str">
        <f t="shared" si="7"/>
        <v>Templada cálida, húmeda</v>
      </c>
      <c r="P96" s="588" t="s">
        <v>483</v>
      </c>
    </row>
    <row r="97" spans="1:16">
      <c r="A97" s="388"/>
      <c r="B97" s="397" t="s">
        <v>398</v>
      </c>
      <c r="C97" s="402" t="s">
        <v>250</v>
      </c>
      <c r="D97" s="600">
        <v>1481</v>
      </c>
      <c r="E97" s="596">
        <v>723</v>
      </c>
      <c r="F97" s="597">
        <v>13.6</v>
      </c>
      <c r="G97" s="595">
        <f t="shared" si="4"/>
        <v>2.0484094052558781</v>
      </c>
      <c r="H97" s="598" t="str">
        <f t="shared" si="6"/>
        <v>Templada cálida, húmeda</v>
      </c>
      <c r="I97" s="595">
        <v>1360.45</v>
      </c>
      <c r="J97" s="599">
        <v>820.397705078125</v>
      </c>
      <c r="K97" s="599">
        <v>13.84</v>
      </c>
      <c r="L97" s="595">
        <f t="shared" si="5"/>
        <v>1.6582810892559077</v>
      </c>
      <c r="M97" s="598" t="str">
        <f t="shared" si="7"/>
        <v>Templada cálida, húmeda</v>
      </c>
      <c r="P97" s="588" t="s">
        <v>484</v>
      </c>
    </row>
    <row r="98" spans="1:16">
      <c r="A98" s="388"/>
      <c r="B98" s="397" t="s">
        <v>400</v>
      </c>
      <c r="C98" s="402" t="s">
        <v>250</v>
      </c>
      <c r="D98" s="600">
        <v>1846</v>
      </c>
      <c r="E98" s="596">
        <v>715</v>
      </c>
      <c r="F98" s="597">
        <v>13.4</v>
      </c>
      <c r="G98" s="595">
        <f t="shared" si="4"/>
        <v>2.581818181818182</v>
      </c>
      <c r="H98" s="598" t="str">
        <f t="shared" si="6"/>
        <v>Templada cálida, húmeda</v>
      </c>
      <c r="I98" s="595">
        <v>1834.33</v>
      </c>
      <c r="J98" s="599">
        <v>866.44028697294345</v>
      </c>
      <c r="K98" s="599">
        <v>14.23</v>
      </c>
      <c r="L98" s="595">
        <f t="shared" si="5"/>
        <v>2.1170876142065644</v>
      </c>
      <c r="M98" s="598" t="str">
        <f t="shared" si="7"/>
        <v>Templada cálida, húmeda</v>
      </c>
      <c r="P98" s="588" t="s">
        <v>485</v>
      </c>
    </row>
    <row r="99" spans="1:16">
      <c r="A99" s="388"/>
      <c r="B99" s="397" t="s">
        <v>402</v>
      </c>
      <c r="C99" s="402" t="s">
        <v>250</v>
      </c>
      <c r="D99" s="600">
        <v>1597</v>
      </c>
      <c r="E99" s="596">
        <v>721</v>
      </c>
      <c r="F99" s="597">
        <v>13.5</v>
      </c>
      <c r="G99" s="595">
        <f t="shared" si="4"/>
        <v>2.2149791955617197</v>
      </c>
      <c r="H99" s="598" t="str">
        <f t="shared" si="6"/>
        <v>Templada cálida, húmeda</v>
      </c>
      <c r="I99" s="595">
        <v>1576.15</v>
      </c>
      <c r="J99" s="599">
        <v>768.62827555338538</v>
      </c>
      <c r="K99" s="599">
        <v>13.72</v>
      </c>
      <c r="L99" s="595">
        <f t="shared" si="5"/>
        <v>2.0506011164697622</v>
      </c>
      <c r="M99" s="598" t="str">
        <f t="shared" si="7"/>
        <v>Templada cálida, húmeda</v>
      </c>
      <c r="P99" s="588" t="s">
        <v>486</v>
      </c>
    </row>
    <row r="100" spans="1:16">
      <c r="A100" s="388"/>
      <c r="B100" s="397" t="s">
        <v>404</v>
      </c>
      <c r="C100" s="402" t="s">
        <v>250</v>
      </c>
      <c r="D100" s="600">
        <v>1405</v>
      </c>
      <c r="E100" s="596">
        <v>696</v>
      </c>
      <c r="F100" s="597">
        <v>12.7</v>
      </c>
      <c r="G100" s="595">
        <f t="shared" si="4"/>
        <v>2.0186781609195403</v>
      </c>
      <c r="H100" s="598" t="str">
        <f t="shared" si="6"/>
        <v>Templada cálida, húmeda</v>
      </c>
      <c r="I100" s="595">
        <v>1462.7</v>
      </c>
      <c r="J100" s="599">
        <v>824.38186442057292</v>
      </c>
      <c r="K100" s="599">
        <v>13.42</v>
      </c>
      <c r="L100" s="595">
        <f t="shared" si="5"/>
        <v>1.774299099881433</v>
      </c>
      <c r="M100" s="598" t="str">
        <f t="shared" si="7"/>
        <v>Templada cálida, húmeda</v>
      </c>
      <c r="P100" s="588" t="s">
        <v>487</v>
      </c>
    </row>
    <row r="101" spans="1:16">
      <c r="A101" s="388"/>
      <c r="B101" s="397" t="s">
        <v>406</v>
      </c>
      <c r="C101" s="402" t="s">
        <v>250</v>
      </c>
      <c r="D101" s="600">
        <v>1423</v>
      </c>
      <c r="E101" s="596">
        <v>712</v>
      </c>
      <c r="F101" s="597">
        <v>13.1</v>
      </c>
      <c r="G101" s="595">
        <f t="shared" si="4"/>
        <v>1.9985955056179776</v>
      </c>
      <c r="H101" s="598" t="str">
        <f t="shared" si="6"/>
        <v>Templada cálida, húmeda</v>
      </c>
      <c r="I101" s="595">
        <v>1569.8</v>
      </c>
      <c r="J101" s="599">
        <v>753.18832120028412</v>
      </c>
      <c r="K101" s="599">
        <v>13.28</v>
      </c>
      <c r="L101" s="595">
        <f t="shared" si="5"/>
        <v>2.0842065069441862</v>
      </c>
      <c r="M101" s="598" t="str">
        <f t="shared" si="7"/>
        <v>Templada cálida, húmeda</v>
      </c>
      <c r="P101" s="588" t="s">
        <v>488</v>
      </c>
    </row>
    <row r="102" spans="1:16">
      <c r="A102" s="388"/>
      <c r="B102" s="397" t="s">
        <v>410</v>
      </c>
      <c r="C102" s="402" t="s">
        <v>250</v>
      </c>
      <c r="D102" s="600">
        <v>1437</v>
      </c>
      <c r="E102" s="596">
        <v>693</v>
      </c>
      <c r="F102" s="597">
        <v>12.7</v>
      </c>
      <c r="G102" s="595">
        <f t="shared" si="4"/>
        <v>2.0735930735930737</v>
      </c>
      <c r="H102" s="598" t="str">
        <f t="shared" si="6"/>
        <v>Templada cálida, húmeda</v>
      </c>
      <c r="I102" s="595">
        <v>1334.26</v>
      </c>
      <c r="J102" s="599">
        <v>811.4007486979167</v>
      </c>
      <c r="K102" s="599">
        <v>12.89</v>
      </c>
      <c r="L102" s="595">
        <f t="shared" si="5"/>
        <v>1.644390890865129</v>
      </c>
      <c r="M102" s="598" t="str">
        <f t="shared" si="7"/>
        <v>Templada cálida, húmeda</v>
      </c>
      <c r="P102" s="588" t="s">
        <v>489</v>
      </c>
    </row>
    <row r="103" spans="1:16">
      <c r="A103" s="388"/>
      <c r="B103" s="397" t="s">
        <v>412</v>
      </c>
      <c r="C103" s="402" t="s">
        <v>250</v>
      </c>
      <c r="D103" s="600">
        <v>1661</v>
      </c>
      <c r="E103" s="596">
        <v>713</v>
      </c>
      <c r="F103" s="597">
        <v>13.4</v>
      </c>
      <c r="G103" s="595">
        <f t="shared" si="4"/>
        <v>2.329593267882188</v>
      </c>
      <c r="H103" s="598" t="str">
        <f t="shared" si="6"/>
        <v>Templada cálida, húmeda</v>
      </c>
      <c r="I103" s="595">
        <v>1538.15</v>
      </c>
      <c r="J103" s="599">
        <v>790.9517923990885</v>
      </c>
      <c r="K103" s="599">
        <v>13.27</v>
      </c>
      <c r="L103" s="595">
        <f t="shared" si="5"/>
        <v>1.9446823621633564</v>
      </c>
      <c r="M103" s="598" t="str">
        <f t="shared" si="7"/>
        <v>Templada cálida, húmeda</v>
      </c>
      <c r="P103" s="588" t="s">
        <v>490</v>
      </c>
    </row>
    <row r="104" spans="1:16">
      <c r="A104" s="388"/>
      <c r="B104" s="397" t="s">
        <v>414</v>
      </c>
      <c r="C104" s="402" t="s">
        <v>250</v>
      </c>
      <c r="D104" s="600">
        <v>1492</v>
      </c>
      <c r="E104" s="596">
        <v>674</v>
      </c>
      <c r="F104" s="597">
        <v>11.8</v>
      </c>
      <c r="G104" s="595">
        <f t="shared" si="4"/>
        <v>2.2136498516320473</v>
      </c>
      <c r="H104" s="598" t="str">
        <f t="shared" si="6"/>
        <v>Templada cálida, húmeda</v>
      </c>
      <c r="I104" s="595">
        <v>1358.94</v>
      </c>
      <c r="J104" s="599">
        <v>844.0190475926255</v>
      </c>
      <c r="K104" s="599">
        <v>11.59</v>
      </c>
      <c r="L104" s="595">
        <f t="shared" si="5"/>
        <v>1.6100821466957065</v>
      </c>
      <c r="M104" s="598" t="str">
        <f t="shared" si="7"/>
        <v>Templada cálida, húmeda</v>
      </c>
      <c r="P104" s="588" t="s">
        <v>491</v>
      </c>
    </row>
    <row r="105" spans="1:16">
      <c r="A105" s="388"/>
      <c r="B105" s="397" t="s">
        <v>416</v>
      </c>
      <c r="C105" s="402" t="s">
        <v>250</v>
      </c>
      <c r="D105" s="600">
        <v>1425</v>
      </c>
      <c r="E105" s="596">
        <v>721</v>
      </c>
      <c r="F105" s="597">
        <v>13.5</v>
      </c>
      <c r="G105" s="595">
        <f t="shared" si="4"/>
        <v>1.9764216366158114</v>
      </c>
      <c r="H105" s="598" t="str">
        <f t="shared" si="6"/>
        <v>Templada cálida, húmeda</v>
      </c>
      <c r="I105" s="595">
        <v>1434.97</v>
      </c>
      <c r="J105" s="599">
        <v>815.27580479213168</v>
      </c>
      <c r="K105" s="599">
        <v>13.53</v>
      </c>
      <c r="L105" s="595">
        <f t="shared" si="5"/>
        <v>1.7601037484067981</v>
      </c>
      <c r="M105" s="598" t="str">
        <f t="shared" si="7"/>
        <v>Templada cálida, húmeda</v>
      </c>
      <c r="P105" s="588" t="s">
        <v>492</v>
      </c>
    </row>
    <row r="106" spans="1:16">
      <c r="A106" s="388"/>
      <c r="B106" s="397" t="s">
        <v>420</v>
      </c>
      <c r="C106" s="402" t="s">
        <v>250</v>
      </c>
      <c r="D106" s="600">
        <v>1711</v>
      </c>
      <c r="E106" s="596">
        <v>715</v>
      </c>
      <c r="F106" s="597">
        <v>13.4</v>
      </c>
      <c r="G106" s="595">
        <f t="shared" si="4"/>
        <v>2.3930069930069928</v>
      </c>
      <c r="H106" s="598" t="str">
        <f t="shared" si="6"/>
        <v>Templada cálida, húmeda</v>
      </c>
      <c r="I106" s="595">
        <v>1743.3</v>
      </c>
      <c r="J106" s="599">
        <v>903.86753627232144</v>
      </c>
      <c r="K106" s="599">
        <v>14.19</v>
      </c>
      <c r="L106" s="595">
        <f t="shared" si="5"/>
        <v>1.9287118189791588</v>
      </c>
      <c r="M106" s="598" t="str">
        <f t="shared" si="7"/>
        <v>Templada cálida, húmeda</v>
      </c>
      <c r="P106" s="588" t="s">
        <v>493</v>
      </c>
    </row>
    <row r="107" spans="1:16">
      <c r="A107" s="388"/>
      <c r="B107" s="397" t="s">
        <v>422</v>
      </c>
      <c r="C107" s="402" t="s">
        <v>250</v>
      </c>
      <c r="D107" s="600">
        <v>1693</v>
      </c>
      <c r="E107" s="596">
        <v>716</v>
      </c>
      <c r="F107" s="597">
        <v>13.5</v>
      </c>
      <c r="G107" s="595">
        <f t="shared" si="4"/>
        <v>2.3645251396648046</v>
      </c>
      <c r="H107" s="598" t="str">
        <f t="shared" si="6"/>
        <v>Templada cálida, húmeda</v>
      </c>
      <c r="I107" s="595">
        <v>1521.09</v>
      </c>
      <c r="J107" s="599">
        <v>811.36558227539058</v>
      </c>
      <c r="K107" s="599">
        <v>13.38</v>
      </c>
      <c r="L107" s="595">
        <f t="shared" si="5"/>
        <v>1.8747282769060289</v>
      </c>
      <c r="M107" s="598" t="str">
        <f t="shared" si="7"/>
        <v>Templada cálida, húmeda</v>
      </c>
      <c r="P107" s="588" t="s">
        <v>494</v>
      </c>
    </row>
    <row r="108" spans="1:16">
      <c r="A108" s="388"/>
      <c r="B108" s="397" t="s">
        <v>300</v>
      </c>
      <c r="C108" s="402" t="s">
        <v>250</v>
      </c>
      <c r="D108" s="600">
        <v>1368</v>
      </c>
      <c r="E108" s="596">
        <v>710</v>
      </c>
      <c r="F108" s="601">
        <v>13</v>
      </c>
      <c r="G108" s="595">
        <f t="shared" si="4"/>
        <v>1.9267605633802818</v>
      </c>
      <c r="H108" s="598" t="str">
        <f t="shared" si="6"/>
        <v>Templada cálida, húmeda</v>
      </c>
      <c r="I108" s="595">
        <v>1176.21</v>
      </c>
      <c r="J108" s="599" t="e">
        <v>#N/A</v>
      </c>
      <c r="K108" s="599">
        <v>14.6</v>
      </c>
      <c r="L108" s="595" t="e">
        <f t="shared" si="5"/>
        <v>#N/A</v>
      </c>
      <c r="M108" s="598" t="e">
        <f t="shared" si="7"/>
        <v>#N/A</v>
      </c>
      <c r="P108" s="588" t="s">
        <v>495</v>
      </c>
    </row>
    <row r="109" spans="1:16">
      <c r="A109" s="388"/>
      <c r="B109" s="397" t="s">
        <v>428</v>
      </c>
      <c r="C109" s="402" t="s">
        <v>250</v>
      </c>
      <c r="D109" s="600">
        <v>1451</v>
      </c>
      <c r="E109" s="596">
        <v>700</v>
      </c>
      <c r="F109" s="597">
        <v>12.6</v>
      </c>
      <c r="G109" s="595">
        <f t="shared" si="4"/>
        <v>2.072857142857143</v>
      </c>
      <c r="H109" s="598" t="str">
        <f t="shared" si="6"/>
        <v>Templada cálida, húmeda</v>
      </c>
      <c r="I109" s="595">
        <v>1509.64</v>
      </c>
      <c r="J109" s="599">
        <v>884.44228009479798</v>
      </c>
      <c r="K109" s="599">
        <v>14.32</v>
      </c>
      <c r="L109" s="595">
        <f t="shared" si="5"/>
        <v>1.7068835739492134</v>
      </c>
      <c r="M109" s="598" t="str">
        <f t="shared" si="7"/>
        <v>Templada cálida, húmeda</v>
      </c>
      <c r="P109" s="588" t="s">
        <v>496</v>
      </c>
    </row>
    <row r="110" spans="1:16">
      <c r="A110" s="388"/>
      <c r="B110" s="397" t="s">
        <v>426</v>
      </c>
      <c r="C110" s="402" t="s">
        <v>250</v>
      </c>
      <c r="D110" s="600">
        <v>1447</v>
      </c>
      <c r="E110" s="596">
        <v>706</v>
      </c>
      <c r="F110" s="601">
        <v>13</v>
      </c>
      <c r="G110" s="595">
        <f t="shared" si="4"/>
        <v>2.0495750708215299</v>
      </c>
      <c r="H110" s="598" t="str">
        <f t="shared" si="6"/>
        <v>Templada cálida, húmeda</v>
      </c>
      <c r="I110" s="595">
        <v>1304.8499999999999</v>
      </c>
      <c r="J110" s="599">
        <v>880.60641043526789</v>
      </c>
      <c r="K110" s="599">
        <v>13.53</v>
      </c>
      <c r="L110" s="595">
        <f t="shared" si="5"/>
        <v>1.4817630039225311</v>
      </c>
      <c r="M110" s="598" t="str">
        <f t="shared" si="7"/>
        <v>Templada cálida, húmeda</v>
      </c>
      <c r="P110" s="588" t="s">
        <v>497</v>
      </c>
    </row>
    <row r="111" spans="1:16">
      <c r="A111" s="388"/>
      <c r="B111" s="397" t="s">
        <v>432</v>
      </c>
      <c r="C111" s="402" t="s">
        <v>250</v>
      </c>
      <c r="D111" s="600">
        <v>1423</v>
      </c>
      <c r="E111" s="596">
        <v>707</v>
      </c>
      <c r="F111" s="597">
        <v>13.2</v>
      </c>
      <c r="G111" s="595">
        <f t="shared" si="4"/>
        <v>2.0127298444130126</v>
      </c>
      <c r="H111" s="598" t="str">
        <f t="shared" si="6"/>
        <v>Templada cálida, húmeda</v>
      </c>
      <c r="I111" s="595">
        <v>1255.81</v>
      </c>
      <c r="J111" s="599">
        <v>841.09810892740882</v>
      </c>
      <c r="K111" s="599">
        <v>13.32</v>
      </c>
      <c r="L111" s="595">
        <f t="shared" si="5"/>
        <v>1.4930600683449913</v>
      </c>
      <c r="M111" s="598" t="str">
        <f t="shared" si="7"/>
        <v>Templada cálida, húmeda</v>
      </c>
      <c r="P111" s="588" t="s">
        <v>498</v>
      </c>
    </row>
    <row r="112" spans="1:16">
      <c r="A112" s="388"/>
      <c r="B112" s="397" t="s">
        <v>434</v>
      </c>
      <c r="C112" s="402" t="s">
        <v>250</v>
      </c>
      <c r="D112" s="600">
        <v>1426</v>
      </c>
      <c r="E112" s="596">
        <v>672</v>
      </c>
      <c r="F112" s="597">
        <v>11.7</v>
      </c>
      <c r="G112" s="595">
        <f t="shared" si="4"/>
        <v>2.1220238095238093</v>
      </c>
      <c r="H112" s="598" t="str">
        <f t="shared" si="6"/>
        <v>Templada cálida, húmeda</v>
      </c>
      <c r="I112" s="595">
        <v>1404.78</v>
      </c>
      <c r="J112" s="599">
        <v>817.63748168945313</v>
      </c>
      <c r="K112" s="599">
        <v>12.86</v>
      </c>
      <c r="L112" s="595">
        <f t="shared" si="5"/>
        <v>1.7180963831273448</v>
      </c>
      <c r="M112" s="598" t="str">
        <f t="shared" si="7"/>
        <v>Templada cálida, húmeda</v>
      </c>
      <c r="P112" s="588" t="s">
        <v>499</v>
      </c>
    </row>
    <row r="113" spans="1:16">
      <c r="A113" s="388"/>
      <c r="B113" s="397" t="s">
        <v>440</v>
      </c>
      <c r="C113" s="402" t="s">
        <v>250</v>
      </c>
      <c r="D113" s="600">
        <v>1769</v>
      </c>
      <c r="E113" s="596">
        <v>703</v>
      </c>
      <c r="F113" s="597">
        <v>13.1</v>
      </c>
      <c r="G113" s="595">
        <f t="shared" si="4"/>
        <v>2.5163584637268848</v>
      </c>
      <c r="H113" s="598" t="str">
        <f t="shared" si="6"/>
        <v>Templada cálida, húmeda</v>
      </c>
      <c r="I113" s="595">
        <v>1696.7</v>
      </c>
      <c r="J113" s="599">
        <v>789.62049102783203</v>
      </c>
      <c r="K113" s="599">
        <v>12.64</v>
      </c>
      <c r="L113" s="595">
        <f t="shared" si="5"/>
        <v>2.1487537611789205</v>
      </c>
      <c r="M113" s="598" t="str">
        <f t="shared" si="7"/>
        <v>Templada cálida, húmeda</v>
      </c>
      <c r="P113" s="588" t="s">
        <v>576</v>
      </c>
    </row>
    <row r="114" spans="1:16" ht="13.5" thickBot="1">
      <c r="A114" s="388"/>
      <c r="B114" s="397" t="s">
        <v>442</v>
      </c>
      <c r="C114" s="402" t="s">
        <v>250</v>
      </c>
      <c r="D114" s="600">
        <v>1396</v>
      </c>
      <c r="E114" s="596">
        <v>720</v>
      </c>
      <c r="F114" s="597">
        <v>13.5</v>
      </c>
      <c r="G114" s="595">
        <f t="shared" si="4"/>
        <v>1.9388888888888889</v>
      </c>
      <c r="H114" s="598" t="str">
        <f t="shared" si="6"/>
        <v>Templada cálida, húmeda</v>
      </c>
      <c r="I114" s="595">
        <v>1577.7</v>
      </c>
      <c r="J114" s="599">
        <v>743.56059265136719</v>
      </c>
      <c r="K114" s="599">
        <v>13.61</v>
      </c>
      <c r="L114" s="595">
        <f t="shared" si="5"/>
        <v>2.1218176643470068</v>
      </c>
      <c r="M114" s="598" t="str">
        <f t="shared" si="7"/>
        <v>Templada cálida, húmeda</v>
      </c>
      <c r="P114" s="589" t="s">
        <v>500</v>
      </c>
    </row>
    <row r="115" spans="1:16">
      <c r="A115" s="388"/>
      <c r="B115" s="397" t="s">
        <v>444</v>
      </c>
      <c r="C115" s="402" t="s">
        <v>250</v>
      </c>
      <c r="D115" s="600">
        <v>1423</v>
      </c>
      <c r="E115" s="596">
        <v>715</v>
      </c>
      <c r="F115" s="597">
        <v>13.3</v>
      </c>
      <c r="G115" s="595">
        <f t="shared" si="4"/>
        <v>1.9902097902097902</v>
      </c>
      <c r="H115" s="598" t="str">
        <f t="shared" si="6"/>
        <v>Templada cálida, húmeda</v>
      </c>
      <c r="I115" s="595">
        <v>1238.21</v>
      </c>
      <c r="J115" s="599">
        <v>880.22871229383679</v>
      </c>
      <c r="K115" s="599">
        <v>13.77</v>
      </c>
      <c r="L115" s="595">
        <f t="shared" si="5"/>
        <v>1.4066912186643854</v>
      </c>
      <c r="M115" s="598" t="str">
        <f t="shared" si="7"/>
        <v>Templada cálida, húmeda</v>
      </c>
    </row>
    <row r="116" spans="1:16">
      <c r="A116" s="388"/>
      <c r="B116" s="397" t="s">
        <v>430</v>
      </c>
      <c r="C116" s="402" t="s">
        <v>250</v>
      </c>
      <c r="D116" s="600">
        <v>2078</v>
      </c>
      <c r="E116" s="596">
        <v>687</v>
      </c>
      <c r="F116" s="597">
        <v>12.5</v>
      </c>
      <c r="G116" s="595">
        <f t="shared" si="4"/>
        <v>3.024745269286754</v>
      </c>
      <c r="H116" s="598" t="str">
        <f t="shared" si="6"/>
        <v>Templada cálida, húmeda</v>
      </c>
      <c r="I116" s="595">
        <v>1981.39</v>
      </c>
      <c r="J116" s="599">
        <v>843.50943667763158</v>
      </c>
      <c r="K116" s="599">
        <v>13.58</v>
      </c>
      <c r="L116" s="595">
        <f t="shared" si="5"/>
        <v>2.3489837977440891</v>
      </c>
      <c r="M116" s="598" t="str">
        <f t="shared" si="7"/>
        <v>Templada cálida, húmeda</v>
      </c>
    </row>
    <row r="117" spans="1:16">
      <c r="A117" s="388"/>
      <c r="B117" s="397" t="s">
        <v>446</v>
      </c>
      <c r="C117" s="402" t="s">
        <v>250</v>
      </c>
      <c r="D117" s="600">
        <v>1610</v>
      </c>
      <c r="E117" s="596">
        <v>711</v>
      </c>
      <c r="F117" s="597">
        <v>13.2</v>
      </c>
      <c r="G117" s="595">
        <f t="shared" si="4"/>
        <v>2.2644163150492265</v>
      </c>
      <c r="H117" s="598" t="str">
        <f t="shared" si="6"/>
        <v>Templada cálida, húmeda</v>
      </c>
      <c r="I117" s="595">
        <v>1755.25</v>
      </c>
      <c r="J117" s="599">
        <v>867.45838838465079</v>
      </c>
      <c r="K117" s="599">
        <v>13.82</v>
      </c>
      <c r="L117" s="595">
        <f t="shared" si="5"/>
        <v>2.0234399983941156</v>
      </c>
      <c r="M117" s="598" t="str">
        <f t="shared" si="7"/>
        <v>Templada cálida, húmeda</v>
      </c>
    </row>
    <row r="118" spans="1:16">
      <c r="A118" s="388"/>
      <c r="B118" s="397" t="s">
        <v>450</v>
      </c>
      <c r="C118" s="402" t="s">
        <v>250</v>
      </c>
      <c r="D118" s="600">
        <v>1471</v>
      </c>
      <c r="E118" s="596">
        <v>708</v>
      </c>
      <c r="F118" s="597">
        <v>13.1</v>
      </c>
      <c r="G118" s="595">
        <f t="shared" si="4"/>
        <v>2.0776836158192089</v>
      </c>
      <c r="H118" s="598" t="str">
        <f t="shared" si="6"/>
        <v>Templada cálida, húmeda</v>
      </c>
      <c r="I118" s="595">
        <v>1749.15</v>
      </c>
      <c r="J118" s="599" t="e">
        <v>#N/A</v>
      </c>
      <c r="K118" s="599">
        <v>13.29</v>
      </c>
      <c r="L118" s="595" t="e">
        <f t="shared" si="5"/>
        <v>#N/A</v>
      </c>
      <c r="M118" s="598" t="e">
        <f t="shared" si="7"/>
        <v>#N/A</v>
      </c>
    </row>
    <row r="119" spans="1:16">
      <c r="A119" s="388"/>
      <c r="B119" s="397" t="s">
        <v>365</v>
      </c>
      <c r="C119" s="402" t="s">
        <v>250</v>
      </c>
      <c r="D119" s="600">
        <v>1370</v>
      </c>
      <c r="E119" s="596">
        <v>700</v>
      </c>
      <c r="F119" s="597">
        <v>12.7</v>
      </c>
      <c r="G119" s="595">
        <f t="shared" si="4"/>
        <v>1.9571428571428571</v>
      </c>
      <c r="H119" s="598" t="str">
        <f t="shared" si="6"/>
        <v>Templada cálida, húmeda</v>
      </c>
      <c r="I119" s="595">
        <v>1726.79</v>
      </c>
      <c r="J119" s="599">
        <v>750.11024443957274</v>
      </c>
      <c r="K119" s="599">
        <v>12.56</v>
      </c>
      <c r="L119" s="595">
        <f t="shared" si="5"/>
        <v>2.3020482826362816</v>
      </c>
      <c r="M119" s="598" t="str">
        <f t="shared" si="7"/>
        <v>Templada cálida, húmeda</v>
      </c>
    </row>
    <row r="120" spans="1:16">
      <c r="A120" s="388"/>
      <c r="B120" s="397" t="s">
        <v>362</v>
      </c>
      <c r="C120" s="402" t="s">
        <v>250</v>
      </c>
      <c r="D120" s="600">
        <v>1982</v>
      </c>
      <c r="E120" s="596">
        <v>696</v>
      </c>
      <c r="F120" s="597">
        <v>12.8</v>
      </c>
      <c r="G120" s="595">
        <f t="shared" si="4"/>
        <v>2.8477011494252875</v>
      </c>
      <c r="H120" s="598" t="str">
        <f t="shared" si="6"/>
        <v>Templada cálida, húmeda</v>
      </c>
      <c r="I120" s="595">
        <v>1924.3</v>
      </c>
      <c r="J120" s="599">
        <v>872.87695077749402</v>
      </c>
      <c r="K120" s="599">
        <v>13.86</v>
      </c>
      <c r="L120" s="595">
        <f t="shared" si="5"/>
        <v>2.2045489897355823</v>
      </c>
      <c r="M120" s="598" t="str">
        <f t="shared" si="7"/>
        <v>Templada cálida, húmeda</v>
      </c>
    </row>
    <row r="121" spans="1:16">
      <c r="A121" s="388"/>
      <c r="B121" s="397" t="s">
        <v>418</v>
      </c>
      <c r="C121" s="402" t="s">
        <v>250</v>
      </c>
      <c r="D121" s="600">
        <v>1193</v>
      </c>
      <c r="E121" s="596">
        <v>647</v>
      </c>
      <c r="F121" s="597">
        <v>10.6</v>
      </c>
      <c r="G121" s="595">
        <f t="shared" si="4"/>
        <v>1.8438948995363216</v>
      </c>
      <c r="H121" s="598" t="str">
        <f t="shared" si="6"/>
        <v>Templada cálida, húmeda</v>
      </c>
      <c r="I121" s="595">
        <v>1134.69</v>
      </c>
      <c r="J121" s="599">
        <v>853.77776303498638</v>
      </c>
      <c r="K121" s="599">
        <v>11.39</v>
      </c>
      <c r="L121" s="595">
        <f t="shared" si="5"/>
        <v>1.3290226674051973</v>
      </c>
      <c r="M121" s="598" t="str">
        <f t="shared" si="7"/>
        <v>Templada cálida, húmeda</v>
      </c>
    </row>
    <row r="122" spans="1:16">
      <c r="A122" s="388"/>
      <c r="B122" s="397" t="s">
        <v>348</v>
      </c>
      <c r="C122" s="402" t="s">
        <v>250</v>
      </c>
      <c r="D122" s="600">
        <v>1640</v>
      </c>
      <c r="E122" s="596">
        <v>709</v>
      </c>
      <c r="F122" s="597">
        <v>13.2</v>
      </c>
      <c r="G122" s="595">
        <f t="shared" si="4"/>
        <v>2.31311706629055</v>
      </c>
      <c r="H122" s="598" t="str">
        <f t="shared" si="6"/>
        <v>Templada cálida, húmeda</v>
      </c>
      <c r="I122" s="595">
        <v>1637.45</v>
      </c>
      <c r="J122" s="599" t="e">
        <v>#N/A</v>
      </c>
      <c r="K122" s="599">
        <v>14.29</v>
      </c>
      <c r="L122" s="595" t="e">
        <f t="shared" si="5"/>
        <v>#N/A</v>
      </c>
      <c r="M122" s="598" t="e">
        <f t="shared" si="7"/>
        <v>#N/A</v>
      </c>
    </row>
    <row r="123" spans="1:16">
      <c r="A123" s="388"/>
      <c r="B123" s="397" t="s">
        <v>448</v>
      </c>
      <c r="C123" s="402" t="s">
        <v>250</v>
      </c>
      <c r="D123" s="600">
        <v>1472</v>
      </c>
      <c r="E123" s="596">
        <v>692</v>
      </c>
      <c r="F123" s="597">
        <v>12.5</v>
      </c>
      <c r="G123" s="595">
        <f t="shared" si="4"/>
        <v>2.1271676300578033</v>
      </c>
      <c r="H123" s="598" t="str">
        <f t="shared" si="6"/>
        <v>Templada cálida, húmeda</v>
      </c>
      <c r="I123" s="595">
        <v>1220.28</v>
      </c>
      <c r="J123" s="599">
        <v>855.13401692708328</v>
      </c>
      <c r="K123" s="599">
        <v>13.14</v>
      </c>
      <c r="L123" s="595">
        <f t="shared" si="5"/>
        <v>1.4270043944516038</v>
      </c>
      <c r="M123" s="598" t="str">
        <f t="shared" si="7"/>
        <v>Templada cálida, húmeda</v>
      </c>
    </row>
    <row r="124" spans="1:16">
      <c r="A124" s="388"/>
      <c r="B124" s="397" t="s">
        <v>452</v>
      </c>
      <c r="C124" s="402" t="s">
        <v>250</v>
      </c>
      <c r="D124" s="600">
        <v>1544</v>
      </c>
      <c r="E124" s="596">
        <v>709</v>
      </c>
      <c r="F124" s="597">
        <v>13.1</v>
      </c>
      <c r="G124" s="595">
        <f t="shared" si="4"/>
        <v>2.1777150916784205</v>
      </c>
      <c r="H124" s="598" t="str">
        <f t="shared" si="6"/>
        <v>Templada cálida, húmeda</v>
      </c>
      <c r="I124" s="595">
        <v>1495.21</v>
      </c>
      <c r="J124" s="599">
        <v>787.94591974807997</v>
      </c>
      <c r="K124" s="599">
        <v>13.16</v>
      </c>
      <c r="L124" s="595">
        <f t="shared" si="5"/>
        <v>1.8976048514573751</v>
      </c>
      <c r="M124" s="598" t="str">
        <f t="shared" si="7"/>
        <v>Templada cálida, húmeda</v>
      </c>
    </row>
    <row r="125" spans="1:16">
      <c r="A125" s="388"/>
      <c r="B125" s="397" t="s">
        <v>454</v>
      </c>
      <c r="C125" s="402" t="s">
        <v>250</v>
      </c>
      <c r="D125" s="600">
        <v>1796</v>
      </c>
      <c r="E125" s="596">
        <v>723</v>
      </c>
      <c r="F125" s="597">
        <v>13.7</v>
      </c>
      <c r="G125" s="595">
        <f t="shared" si="4"/>
        <v>2.4840940525587829</v>
      </c>
      <c r="H125" s="598" t="str">
        <f t="shared" si="6"/>
        <v>Templada cálida, húmeda</v>
      </c>
      <c r="I125" s="595">
        <v>1264.49</v>
      </c>
      <c r="J125" s="599">
        <v>844.93419090477198</v>
      </c>
      <c r="K125" s="599">
        <v>14.53</v>
      </c>
      <c r="L125" s="595">
        <f t="shared" si="5"/>
        <v>1.4965544223579821</v>
      </c>
      <c r="M125" s="598" t="str">
        <f t="shared" si="7"/>
        <v>Templada cálida, húmeda</v>
      </c>
    </row>
    <row r="126" spans="1:16">
      <c r="A126" s="388"/>
      <c r="B126" s="397" t="s">
        <v>458</v>
      </c>
      <c r="C126" s="402" t="s">
        <v>250</v>
      </c>
      <c r="D126" s="600">
        <v>1509</v>
      </c>
      <c r="E126" s="596">
        <v>727</v>
      </c>
      <c r="F126" s="597">
        <v>13.8</v>
      </c>
      <c r="G126" s="595">
        <f t="shared" si="4"/>
        <v>2.0756533700137552</v>
      </c>
      <c r="H126" s="598" t="str">
        <f t="shared" si="6"/>
        <v>Templada cálida, húmeda</v>
      </c>
      <c r="I126" s="595">
        <v>1578.26</v>
      </c>
      <c r="J126" s="599">
        <v>806.4764404296875</v>
      </c>
      <c r="K126" s="599">
        <v>14.39</v>
      </c>
      <c r="L126" s="595">
        <f t="shared" si="5"/>
        <v>1.9569821520875541</v>
      </c>
      <c r="M126" s="598" t="str">
        <f t="shared" si="7"/>
        <v>Templada cálida, húmeda</v>
      </c>
    </row>
    <row r="127" spans="1:16">
      <c r="A127" s="388"/>
      <c r="B127" s="397" t="s">
        <v>334</v>
      </c>
      <c r="C127" s="402" t="s">
        <v>250</v>
      </c>
      <c r="D127" s="600">
        <v>1450</v>
      </c>
      <c r="E127" s="596">
        <v>710</v>
      </c>
      <c r="F127" s="597">
        <v>13.1</v>
      </c>
      <c r="G127" s="595">
        <f t="shared" si="4"/>
        <v>2.0422535211267605</v>
      </c>
      <c r="H127" s="598" t="str">
        <f t="shared" si="6"/>
        <v>Templada cálida, húmeda</v>
      </c>
      <c r="I127" s="595">
        <v>1620.94</v>
      </c>
      <c r="J127" s="599">
        <v>869.13160066523108</v>
      </c>
      <c r="K127" s="599">
        <v>13.43</v>
      </c>
      <c r="L127" s="595">
        <f t="shared" si="5"/>
        <v>1.8650110049609712</v>
      </c>
      <c r="M127" s="598" t="str">
        <f t="shared" si="7"/>
        <v>Templada cálida, húmeda</v>
      </c>
    </row>
    <row r="128" spans="1:16">
      <c r="A128" s="388"/>
      <c r="B128" s="397" t="s">
        <v>460</v>
      </c>
      <c r="C128" s="402" t="s">
        <v>250</v>
      </c>
      <c r="D128" s="600">
        <v>1691</v>
      </c>
      <c r="E128" s="596">
        <v>717</v>
      </c>
      <c r="F128" s="597">
        <v>13.4</v>
      </c>
      <c r="G128" s="595">
        <f t="shared" si="4"/>
        <v>2.3584379358437935</v>
      </c>
      <c r="H128" s="598" t="str">
        <f t="shared" si="6"/>
        <v>Templada cálida, húmeda</v>
      </c>
      <c r="I128" s="595">
        <v>1604.41</v>
      </c>
      <c r="J128" s="599">
        <v>796.37040492466519</v>
      </c>
      <c r="K128" s="599">
        <v>13.67</v>
      </c>
      <c r="L128" s="595">
        <f t="shared" si="5"/>
        <v>2.0146529681144711</v>
      </c>
      <c r="M128" s="598" t="str">
        <f t="shared" si="7"/>
        <v>Templada cálida, húmeda</v>
      </c>
    </row>
    <row r="129" spans="1:13">
      <c r="A129" s="388"/>
      <c r="B129" s="397" t="s">
        <v>436</v>
      </c>
      <c r="C129" s="402" t="s">
        <v>250</v>
      </c>
      <c r="D129" s="600">
        <v>1404</v>
      </c>
      <c r="E129" s="596">
        <v>706</v>
      </c>
      <c r="F129" s="601">
        <v>13</v>
      </c>
      <c r="G129" s="595">
        <f t="shared" si="4"/>
        <v>1.9886685552407932</v>
      </c>
      <c r="H129" s="598" t="str">
        <f t="shared" si="6"/>
        <v>Templada cálida, húmeda</v>
      </c>
      <c r="I129" s="595">
        <v>1448.49</v>
      </c>
      <c r="J129" s="599">
        <v>819.58051757812495</v>
      </c>
      <c r="K129" s="599">
        <v>13.21</v>
      </c>
      <c r="L129" s="595">
        <f t="shared" si="5"/>
        <v>1.7673553347513846</v>
      </c>
      <c r="M129" s="598" t="str">
        <f t="shared" si="7"/>
        <v>Templada cálida, húmeda</v>
      </c>
    </row>
    <row r="130" spans="1:13">
      <c r="A130" s="388"/>
      <c r="B130" s="397" t="s">
        <v>456</v>
      </c>
      <c r="C130" s="402" t="s">
        <v>250</v>
      </c>
      <c r="D130" s="600">
        <v>1412</v>
      </c>
      <c r="E130" s="596">
        <v>703</v>
      </c>
      <c r="F130" s="597">
        <v>12.8</v>
      </c>
      <c r="G130" s="595">
        <f t="shared" si="4"/>
        <v>2.0085348506401139</v>
      </c>
      <c r="H130" s="598" t="str">
        <f t="shared" si="6"/>
        <v>Templada cálida, húmeda</v>
      </c>
      <c r="I130" s="595">
        <v>1554.67</v>
      </c>
      <c r="J130" s="599">
        <v>885.10765491832387</v>
      </c>
      <c r="K130" s="599">
        <v>13.69</v>
      </c>
      <c r="L130" s="595">
        <f t="shared" si="5"/>
        <v>1.756475600861753</v>
      </c>
      <c r="M130" s="598" t="str">
        <f t="shared" si="7"/>
        <v>Templada cálida, húmeda</v>
      </c>
    </row>
    <row r="131" spans="1:13">
      <c r="A131" s="388"/>
      <c r="B131" s="397" t="s">
        <v>462</v>
      </c>
      <c r="C131" s="402" t="s">
        <v>250</v>
      </c>
      <c r="D131" s="600">
        <v>1454</v>
      </c>
      <c r="E131" s="596">
        <v>698</v>
      </c>
      <c r="F131" s="597">
        <v>12.9</v>
      </c>
      <c r="G131" s="595">
        <f t="shared" ref="G131:G194" si="8">D131/E131</f>
        <v>2.0830945558739256</v>
      </c>
      <c r="H131" s="598" t="str">
        <f t="shared" si="6"/>
        <v>Templada cálida, húmeda</v>
      </c>
      <c r="I131" s="595">
        <v>1401.48</v>
      </c>
      <c r="J131" s="599">
        <v>774.53187997000555</v>
      </c>
      <c r="K131" s="599">
        <v>12.32</v>
      </c>
      <c r="L131" s="595">
        <f t="shared" ref="L131:L194" si="9">I131/J131</f>
        <v>1.8094542474536666</v>
      </c>
      <c r="M131" s="598" t="str">
        <f t="shared" si="7"/>
        <v>Templada cálida, húmeda</v>
      </c>
    </row>
    <row r="132" spans="1:13">
      <c r="A132" s="388"/>
      <c r="B132" s="397" t="s">
        <v>464</v>
      </c>
      <c r="C132" s="402" t="s">
        <v>250</v>
      </c>
      <c r="D132" s="600">
        <v>1337</v>
      </c>
      <c r="E132" s="596">
        <v>732</v>
      </c>
      <c r="F132" s="597">
        <v>13.7</v>
      </c>
      <c r="G132" s="595">
        <f t="shared" si="8"/>
        <v>1.8265027322404372</v>
      </c>
      <c r="H132" s="598" t="str">
        <f t="shared" ref="H132:H195" si="10">IF(G132&gt;1,"Templada cálida, húmeda","Templada cálida, seca")</f>
        <v>Templada cálida, húmeda</v>
      </c>
      <c r="I132" s="595">
        <v>1488.81</v>
      </c>
      <c r="J132" s="599">
        <v>755.75027320498509</v>
      </c>
      <c r="K132" s="599">
        <v>13.44</v>
      </c>
      <c r="L132" s="595">
        <f t="shared" si="9"/>
        <v>1.9699761320445917</v>
      </c>
      <c r="M132" s="598" t="str">
        <f t="shared" ref="M132:M195" si="11">IF(L132&gt;1,"Templada cálida, húmeda","Templada cálida, seca")</f>
        <v>Templada cálida, húmeda</v>
      </c>
    </row>
    <row r="133" spans="1:13">
      <c r="A133" s="388"/>
      <c r="B133" s="397" t="s">
        <v>476</v>
      </c>
      <c r="C133" s="402" t="s">
        <v>250</v>
      </c>
      <c r="D133" s="600">
        <v>1408</v>
      </c>
      <c r="E133" s="596">
        <v>696</v>
      </c>
      <c r="F133" s="597">
        <v>12.6</v>
      </c>
      <c r="G133" s="595">
        <f t="shared" si="8"/>
        <v>2.0229885057471266</v>
      </c>
      <c r="H133" s="598" t="str">
        <f t="shared" si="10"/>
        <v>Templada cálida, húmeda</v>
      </c>
      <c r="I133" s="595">
        <v>1631.48</v>
      </c>
      <c r="J133" s="599">
        <v>862.81950431034488</v>
      </c>
      <c r="K133" s="599">
        <v>13.26</v>
      </c>
      <c r="L133" s="595">
        <f t="shared" si="9"/>
        <v>1.8908705608179877</v>
      </c>
      <c r="M133" s="598" t="str">
        <f t="shared" si="11"/>
        <v>Templada cálida, húmeda</v>
      </c>
    </row>
    <row r="134" spans="1:13">
      <c r="A134" s="388"/>
      <c r="B134" s="397" t="s">
        <v>474</v>
      </c>
      <c r="C134" s="402" t="s">
        <v>250</v>
      </c>
      <c r="D134" s="600">
        <v>1359</v>
      </c>
      <c r="E134" s="596">
        <v>732</v>
      </c>
      <c r="F134" s="597">
        <v>13.6</v>
      </c>
      <c r="G134" s="595">
        <f t="shared" si="8"/>
        <v>1.8565573770491803</v>
      </c>
      <c r="H134" s="598" t="str">
        <f t="shared" si="10"/>
        <v>Templada cálida, húmeda</v>
      </c>
      <c r="I134" s="595">
        <v>1549.57</v>
      </c>
      <c r="J134" s="599">
        <v>810.23536682128906</v>
      </c>
      <c r="K134" s="599">
        <v>13.95</v>
      </c>
      <c r="L134" s="595">
        <f t="shared" si="9"/>
        <v>1.9124936573421429</v>
      </c>
      <c r="M134" s="598" t="str">
        <f t="shared" si="11"/>
        <v>Templada cálida, húmeda</v>
      </c>
    </row>
    <row r="135" spans="1:13">
      <c r="A135" s="388"/>
      <c r="B135" s="397" t="s">
        <v>424</v>
      </c>
      <c r="C135" s="402" t="s">
        <v>250</v>
      </c>
      <c r="D135" s="600">
        <v>1445</v>
      </c>
      <c r="E135" s="596">
        <v>707</v>
      </c>
      <c r="F135" s="601">
        <v>13</v>
      </c>
      <c r="G135" s="595">
        <f t="shared" si="8"/>
        <v>2.0438472418670437</v>
      </c>
      <c r="H135" s="598" t="str">
        <f t="shared" si="10"/>
        <v>Templada cálida, húmeda</v>
      </c>
      <c r="I135" s="595">
        <v>1642.47</v>
      </c>
      <c r="J135" s="599">
        <v>882.84630007860142</v>
      </c>
      <c r="K135" s="599">
        <v>13.82</v>
      </c>
      <c r="L135" s="595">
        <f t="shared" si="9"/>
        <v>1.8604257613740556</v>
      </c>
      <c r="M135" s="598" t="str">
        <f t="shared" si="11"/>
        <v>Templada cálida, húmeda</v>
      </c>
    </row>
    <row r="136" spans="1:13">
      <c r="A136" s="388"/>
      <c r="B136" s="397" t="s">
        <v>408</v>
      </c>
      <c r="C136" s="402" t="s">
        <v>250</v>
      </c>
      <c r="D136" s="600">
        <v>1665</v>
      </c>
      <c r="E136" s="596">
        <v>742</v>
      </c>
      <c r="F136" s="597">
        <v>14.3</v>
      </c>
      <c r="G136" s="595">
        <f t="shared" si="8"/>
        <v>2.2439353099730459</v>
      </c>
      <c r="H136" s="598" t="str">
        <f t="shared" si="10"/>
        <v>Templada cálida, húmeda</v>
      </c>
      <c r="I136" s="595">
        <v>1614.24</v>
      </c>
      <c r="J136" s="599">
        <v>914.58988037109373</v>
      </c>
      <c r="K136" s="599">
        <v>15.01</v>
      </c>
      <c r="L136" s="595">
        <f t="shared" si="9"/>
        <v>1.7649878209291185</v>
      </c>
      <c r="M136" s="598" t="str">
        <f t="shared" si="11"/>
        <v>Templada cálida, húmeda</v>
      </c>
    </row>
    <row r="137" spans="1:13">
      <c r="A137" s="388"/>
      <c r="B137" s="397" t="s">
        <v>306</v>
      </c>
      <c r="C137" s="402" t="s">
        <v>250</v>
      </c>
      <c r="D137" s="600">
        <v>1838</v>
      </c>
      <c r="E137" s="596">
        <v>706</v>
      </c>
      <c r="F137" s="597">
        <v>13.1</v>
      </c>
      <c r="G137" s="595">
        <f t="shared" si="8"/>
        <v>2.6033994334277621</v>
      </c>
      <c r="H137" s="598" t="str">
        <f t="shared" si="10"/>
        <v>Templada cálida, húmeda</v>
      </c>
      <c r="I137" s="595">
        <v>1805.75</v>
      </c>
      <c r="J137" s="599">
        <v>877.60693698459204</v>
      </c>
      <c r="K137" s="599">
        <v>14.01</v>
      </c>
      <c r="L137" s="595">
        <f t="shared" si="9"/>
        <v>2.0575840093111104</v>
      </c>
      <c r="M137" s="598" t="str">
        <f t="shared" si="11"/>
        <v>Templada cálida, húmeda</v>
      </c>
    </row>
    <row r="138" spans="1:13">
      <c r="A138" s="388"/>
      <c r="B138" s="397" t="s">
        <v>320</v>
      </c>
      <c r="C138" s="402" t="s">
        <v>250</v>
      </c>
      <c r="D138" s="600">
        <v>1438</v>
      </c>
      <c r="E138" s="596">
        <v>709</v>
      </c>
      <c r="F138" s="597">
        <v>13.1</v>
      </c>
      <c r="G138" s="595">
        <f t="shared" si="8"/>
        <v>2.0282087447108603</v>
      </c>
      <c r="H138" s="598" t="str">
        <f t="shared" si="10"/>
        <v>Templada cálida, húmeda</v>
      </c>
      <c r="I138" s="595">
        <v>1364.03</v>
      </c>
      <c r="J138" s="599">
        <v>807.62553405761719</v>
      </c>
      <c r="K138" s="599">
        <v>13.36</v>
      </c>
      <c r="L138" s="595">
        <f t="shared" si="9"/>
        <v>1.688938675758471</v>
      </c>
      <c r="M138" s="598" t="str">
        <f t="shared" si="11"/>
        <v>Templada cálida, húmeda</v>
      </c>
    </row>
    <row r="139" spans="1:13">
      <c r="A139" s="388"/>
      <c r="B139" s="397" t="s">
        <v>438</v>
      </c>
      <c r="C139" s="402" t="s">
        <v>250</v>
      </c>
      <c r="D139" s="600">
        <v>1485</v>
      </c>
      <c r="E139" s="596">
        <v>718</v>
      </c>
      <c r="F139" s="597">
        <v>13.4</v>
      </c>
      <c r="G139" s="595">
        <f t="shared" si="8"/>
        <v>2.0682451253481893</v>
      </c>
      <c r="H139" s="598" t="str">
        <f t="shared" si="10"/>
        <v>Templada cálida, húmeda</v>
      </c>
      <c r="I139" s="595">
        <v>1380.21</v>
      </c>
      <c r="J139" s="599">
        <v>799.18648071289067</v>
      </c>
      <c r="K139" s="599">
        <v>13.28</v>
      </c>
      <c r="L139" s="595">
        <f t="shared" si="9"/>
        <v>1.7270187037809055</v>
      </c>
      <c r="M139" s="598" t="str">
        <f t="shared" si="11"/>
        <v>Templada cálida, húmeda</v>
      </c>
    </row>
    <row r="140" spans="1:13">
      <c r="A140" s="388"/>
      <c r="B140" s="397" t="s">
        <v>276</v>
      </c>
      <c r="C140" s="402" t="s">
        <v>251</v>
      </c>
      <c r="D140" s="600">
        <v>1426</v>
      </c>
      <c r="E140" s="596">
        <v>707</v>
      </c>
      <c r="F140" s="597">
        <v>13.1</v>
      </c>
      <c r="G140" s="595">
        <f t="shared" si="8"/>
        <v>2.0169731258840171</v>
      </c>
      <c r="H140" s="598" t="str">
        <f t="shared" si="10"/>
        <v>Templada cálida, húmeda</v>
      </c>
      <c r="I140" s="595">
        <v>1500.49</v>
      </c>
      <c r="J140" s="599">
        <v>781.4500732421875</v>
      </c>
      <c r="K140" s="599">
        <v>12.56</v>
      </c>
      <c r="L140" s="595">
        <f t="shared" si="9"/>
        <v>1.9201354653081812</v>
      </c>
      <c r="M140" s="598" t="str">
        <f t="shared" si="11"/>
        <v>Templada cálida, húmeda</v>
      </c>
    </row>
    <row r="141" spans="1:13">
      <c r="A141" s="388"/>
      <c r="B141" s="397" t="s">
        <v>379</v>
      </c>
      <c r="C141" s="402" t="s">
        <v>251</v>
      </c>
      <c r="D141" s="600">
        <v>1756</v>
      </c>
      <c r="E141" s="596">
        <v>695</v>
      </c>
      <c r="F141" s="597">
        <v>12.8</v>
      </c>
      <c r="G141" s="595">
        <f t="shared" si="8"/>
        <v>2.5266187050359714</v>
      </c>
      <c r="H141" s="598" t="str">
        <f t="shared" si="10"/>
        <v>Templada cálida, húmeda</v>
      </c>
      <c r="I141" s="595">
        <v>1738.01</v>
      </c>
      <c r="J141" s="599">
        <v>774.34471717247595</v>
      </c>
      <c r="K141" s="599">
        <v>12.47</v>
      </c>
      <c r="L141" s="595">
        <f t="shared" si="9"/>
        <v>2.2444913246730129</v>
      </c>
      <c r="M141" s="598" t="str">
        <f t="shared" si="11"/>
        <v>Templada cálida, húmeda</v>
      </c>
    </row>
    <row r="142" spans="1:13">
      <c r="A142" s="388"/>
      <c r="B142" s="397" t="s">
        <v>254</v>
      </c>
      <c r="C142" s="402" t="s">
        <v>251</v>
      </c>
      <c r="D142" s="600">
        <v>1464</v>
      </c>
      <c r="E142" s="596">
        <v>665</v>
      </c>
      <c r="F142" s="597">
        <v>11.6</v>
      </c>
      <c r="G142" s="595">
        <f t="shared" si="8"/>
        <v>2.2015037593984963</v>
      </c>
      <c r="H142" s="598" t="str">
        <f t="shared" si="10"/>
        <v>Templada cálida, húmeda</v>
      </c>
      <c r="I142" s="595">
        <v>1535.71</v>
      </c>
      <c r="J142" s="599">
        <v>885.69908891157672</v>
      </c>
      <c r="K142" s="599">
        <v>12.74</v>
      </c>
      <c r="L142" s="595">
        <f t="shared" si="9"/>
        <v>1.7338958786637262</v>
      </c>
      <c r="M142" s="598" t="str">
        <f t="shared" si="11"/>
        <v>Templada cálida, húmeda</v>
      </c>
    </row>
    <row r="143" spans="1:13">
      <c r="A143" s="388"/>
      <c r="B143" s="397" t="s">
        <v>257</v>
      </c>
      <c r="C143" s="402" t="s">
        <v>251</v>
      </c>
      <c r="D143" s="600">
        <v>1198</v>
      </c>
      <c r="E143" s="596">
        <v>717</v>
      </c>
      <c r="F143" s="597">
        <v>13.6</v>
      </c>
      <c r="G143" s="595">
        <f t="shared" si="8"/>
        <v>1.6708507670850767</v>
      </c>
      <c r="H143" s="598" t="str">
        <f t="shared" si="10"/>
        <v>Templada cálida, húmeda</v>
      </c>
      <c r="I143" s="595">
        <v>1339.63</v>
      </c>
      <c r="J143" s="599">
        <v>827.897556470788</v>
      </c>
      <c r="K143" s="599">
        <v>14.09</v>
      </c>
      <c r="L143" s="595">
        <f t="shared" si="9"/>
        <v>1.6181108272751237</v>
      </c>
      <c r="M143" s="598" t="str">
        <f t="shared" si="11"/>
        <v>Templada cálida, húmeda</v>
      </c>
    </row>
    <row r="144" spans="1:13">
      <c r="A144" s="388"/>
      <c r="B144" s="397" t="s">
        <v>267</v>
      </c>
      <c r="C144" s="402" t="s">
        <v>251</v>
      </c>
      <c r="D144" s="600">
        <v>1452</v>
      </c>
      <c r="E144" s="596">
        <v>695</v>
      </c>
      <c r="F144" s="597">
        <v>12.7</v>
      </c>
      <c r="G144" s="595">
        <f t="shared" si="8"/>
        <v>2.0892086330935253</v>
      </c>
      <c r="H144" s="598" t="str">
        <f t="shared" si="10"/>
        <v>Templada cálida, húmeda</v>
      </c>
      <c r="I144" s="595">
        <v>1442.1</v>
      </c>
      <c r="J144" s="599">
        <v>908.26664203844575</v>
      </c>
      <c r="K144" s="599">
        <v>13.71</v>
      </c>
      <c r="L144" s="595">
        <f t="shared" si="9"/>
        <v>1.5877496026535318</v>
      </c>
      <c r="M144" s="598" t="str">
        <f t="shared" si="11"/>
        <v>Templada cálida, húmeda</v>
      </c>
    </row>
    <row r="145" spans="1:13">
      <c r="A145" s="388"/>
      <c r="B145" s="397" t="s">
        <v>271</v>
      </c>
      <c r="C145" s="402" t="s">
        <v>251</v>
      </c>
      <c r="D145" s="600">
        <v>1506</v>
      </c>
      <c r="E145" s="596">
        <v>689</v>
      </c>
      <c r="F145" s="597">
        <v>12.2</v>
      </c>
      <c r="G145" s="595">
        <f t="shared" si="8"/>
        <v>2.1857764876632801</v>
      </c>
      <c r="H145" s="598" t="str">
        <f t="shared" si="10"/>
        <v>Templada cálida, húmeda</v>
      </c>
      <c r="I145" s="595">
        <v>1369.46</v>
      </c>
      <c r="J145" s="599">
        <v>908.48283458891365</v>
      </c>
      <c r="K145" s="599">
        <v>14.35</v>
      </c>
      <c r="L145" s="595">
        <f t="shared" si="9"/>
        <v>1.5074142822078498</v>
      </c>
      <c r="M145" s="598" t="str">
        <f t="shared" si="11"/>
        <v>Templada cálida, húmeda</v>
      </c>
    </row>
    <row r="146" spans="1:13">
      <c r="A146" s="388"/>
      <c r="B146" s="397" t="s">
        <v>274</v>
      </c>
      <c r="C146" s="402" t="s">
        <v>251</v>
      </c>
      <c r="D146" s="600">
        <v>1074</v>
      </c>
      <c r="E146" s="596">
        <v>690</v>
      </c>
      <c r="F146" s="597">
        <v>12.7</v>
      </c>
      <c r="G146" s="595">
        <f t="shared" si="8"/>
        <v>1.5565217391304347</v>
      </c>
      <c r="H146" s="598" t="str">
        <f t="shared" si="10"/>
        <v>Templada cálida, húmeda</v>
      </c>
      <c r="I146" s="595">
        <v>1306.93</v>
      </c>
      <c r="J146" s="599">
        <v>938.93658447265625</v>
      </c>
      <c r="K146" s="599">
        <v>14.05</v>
      </c>
      <c r="L146" s="595">
        <f t="shared" si="9"/>
        <v>1.3919257398347338</v>
      </c>
      <c r="M146" s="598" t="str">
        <f t="shared" si="11"/>
        <v>Templada cálida, húmeda</v>
      </c>
    </row>
    <row r="147" spans="1:13">
      <c r="A147" s="388"/>
      <c r="B147" s="397" t="s">
        <v>277</v>
      </c>
      <c r="C147" s="402" t="s">
        <v>251</v>
      </c>
      <c r="D147" s="600">
        <v>1363</v>
      </c>
      <c r="E147" s="596">
        <v>709</v>
      </c>
      <c r="F147" s="597">
        <v>13.1</v>
      </c>
      <c r="G147" s="595">
        <f t="shared" si="8"/>
        <v>1.9224259520451339</v>
      </c>
      <c r="H147" s="598" t="str">
        <f t="shared" si="10"/>
        <v>Templada cálida, húmeda</v>
      </c>
      <c r="I147" s="595">
        <v>1458.85</v>
      </c>
      <c r="J147" s="599">
        <v>1066.05078125</v>
      </c>
      <c r="K147" s="599">
        <v>14.44</v>
      </c>
      <c r="L147" s="595">
        <f t="shared" si="9"/>
        <v>1.3684620148107975</v>
      </c>
      <c r="M147" s="598" t="str">
        <f t="shared" si="11"/>
        <v>Templada cálida, húmeda</v>
      </c>
    </row>
    <row r="148" spans="1:13">
      <c r="A148" s="388"/>
      <c r="B148" s="397" t="s">
        <v>465</v>
      </c>
      <c r="C148" s="402" t="s">
        <v>251</v>
      </c>
      <c r="D148" s="600">
        <v>1585</v>
      </c>
      <c r="E148" s="596">
        <v>662</v>
      </c>
      <c r="F148" s="597">
        <v>11.6</v>
      </c>
      <c r="G148" s="595">
        <f t="shared" si="8"/>
        <v>2.3942598187311179</v>
      </c>
      <c r="H148" s="598" t="str">
        <f t="shared" si="10"/>
        <v>Templada cálida, húmeda</v>
      </c>
      <c r="I148" s="595">
        <v>1485.89</v>
      </c>
      <c r="J148" s="599" t="e">
        <v>#N/A</v>
      </c>
      <c r="K148" s="599">
        <v>13.22</v>
      </c>
      <c r="L148" s="595" t="e">
        <f t="shared" si="9"/>
        <v>#N/A</v>
      </c>
      <c r="M148" s="598" t="e">
        <f t="shared" si="11"/>
        <v>#N/A</v>
      </c>
    </row>
    <row r="149" spans="1:13">
      <c r="A149" s="388"/>
      <c r="B149" s="397" t="s">
        <v>298</v>
      </c>
      <c r="C149" s="402" t="s">
        <v>251</v>
      </c>
      <c r="D149" s="600">
        <v>1381</v>
      </c>
      <c r="E149" s="596">
        <v>665</v>
      </c>
      <c r="F149" s="597">
        <v>11.7</v>
      </c>
      <c r="G149" s="595">
        <f t="shared" si="8"/>
        <v>2.0766917293233083</v>
      </c>
      <c r="H149" s="598" t="str">
        <f t="shared" si="10"/>
        <v>Templada cálida, húmeda</v>
      </c>
      <c r="I149" s="595">
        <v>1385.67</v>
      </c>
      <c r="J149" s="599">
        <v>715.52109850867316</v>
      </c>
      <c r="K149" s="599">
        <v>12.21</v>
      </c>
      <c r="L149" s="595">
        <f t="shared" si="9"/>
        <v>1.9365885966019543</v>
      </c>
      <c r="M149" s="598" t="str">
        <f t="shared" si="11"/>
        <v>Templada cálida, húmeda</v>
      </c>
    </row>
    <row r="150" spans="1:13">
      <c r="A150" s="388"/>
      <c r="B150" s="397" t="s">
        <v>283</v>
      </c>
      <c r="C150" s="402" t="s">
        <v>251</v>
      </c>
      <c r="D150" s="600">
        <v>1066</v>
      </c>
      <c r="E150" s="596">
        <v>676</v>
      </c>
      <c r="F150" s="597">
        <v>12.3</v>
      </c>
      <c r="G150" s="595">
        <f t="shared" si="8"/>
        <v>1.5769230769230769</v>
      </c>
      <c r="H150" s="598" t="str">
        <f t="shared" si="10"/>
        <v>Templada cálida, húmeda</v>
      </c>
      <c r="I150" s="595">
        <v>1381.9</v>
      </c>
      <c r="J150" s="599">
        <v>916.11688232421875</v>
      </c>
      <c r="K150" s="599">
        <v>13.89</v>
      </c>
      <c r="L150" s="595">
        <f t="shared" si="9"/>
        <v>1.5084319770355876</v>
      </c>
      <c r="M150" s="598" t="str">
        <f t="shared" si="11"/>
        <v>Templada cálida, húmeda</v>
      </c>
    </row>
    <row r="151" spans="1:13">
      <c r="A151" s="388"/>
      <c r="B151" s="397" t="s">
        <v>289</v>
      </c>
      <c r="C151" s="402" t="s">
        <v>251</v>
      </c>
      <c r="D151" s="600">
        <v>1505</v>
      </c>
      <c r="E151" s="596">
        <v>682</v>
      </c>
      <c r="F151" s="597">
        <v>12.1</v>
      </c>
      <c r="G151" s="595">
        <f t="shared" si="8"/>
        <v>2.2067448680351904</v>
      </c>
      <c r="H151" s="598" t="str">
        <f t="shared" si="10"/>
        <v>Templada cálida, húmeda</v>
      </c>
      <c r="I151" s="595">
        <v>1377.28</v>
      </c>
      <c r="J151" s="599">
        <v>881.11148925781254</v>
      </c>
      <c r="K151" s="599">
        <v>13.65</v>
      </c>
      <c r="L151" s="595">
        <f t="shared" si="9"/>
        <v>1.5631166053232668</v>
      </c>
      <c r="M151" s="598" t="str">
        <f t="shared" si="11"/>
        <v>Templada cálida, húmeda</v>
      </c>
    </row>
    <row r="152" spans="1:13">
      <c r="A152" s="388"/>
      <c r="B152" s="397" t="s">
        <v>292</v>
      </c>
      <c r="C152" s="402" t="s">
        <v>251</v>
      </c>
      <c r="D152" s="600">
        <v>1046</v>
      </c>
      <c r="E152" s="596">
        <v>693</v>
      </c>
      <c r="F152" s="597">
        <v>12.9</v>
      </c>
      <c r="G152" s="595">
        <f t="shared" si="8"/>
        <v>1.5093795093795095</v>
      </c>
      <c r="H152" s="598" t="str">
        <f t="shared" si="10"/>
        <v>Templada cálida, húmeda</v>
      </c>
      <c r="I152" s="595">
        <v>1396.57</v>
      </c>
      <c r="J152" s="599">
        <v>923.70572134164661</v>
      </c>
      <c r="K152" s="599">
        <v>14.14</v>
      </c>
      <c r="L152" s="595">
        <f t="shared" si="9"/>
        <v>1.5119209156478282</v>
      </c>
      <c r="M152" s="598" t="str">
        <f t="shared" si="11"/>
        <v>Templada cálida, húmeda</v>
      </c>
    </row>
    <row r="153" spans="1:13">
      <c r="A153" s="388"/>
      <c r="B153" s="397" t="s">
        <v>307</v>
      </c>
      <c r="C153" s="402" t="s">
        <v>251</v>
      </c>
      <c r="D153" s="600">
        <v>1553</v>
      </c>
      <c r="E153" s="596">
        <v>684</v>
      </c>
      <c r="F153" s="597">
        <v>11.9</v>
      </c>
      <c r="G153" s="595">
        <f t="shared" si="8"/>
        <v>2.2704678362573101</v>
      </c>
      <c r="H153" s="598" t="str">
        <f t="shared" si="10"/>
        <v>Templada cálida, húmeda</v>
      </c>
      <c r="I153" s="595">
        <v>1418.48</v>
      </c>
      <c r="J153" s="599">
        <v>843.95796966552734</v>
      </c>
      <c r="K153" s="599">
        <v>14.26</v>
      </c>
      <c r="L153" s="595">
        <f t="shared" si="9"/>
        <v>1.6807472065962763</v>
      </c>
      <c r="M153" s="598" t="str">
        <f t="shared" si="11"/>
        <v>Templada cálida, húmeda</v>
      </c>
    </row>
    <row r="154" spans="1:13">
      <c r="A154" s="388"/>
      <c r="B154" s="397" t="s">
        <v>315</v>
      </c>
      <c r="C154" s="402" t="s">
        <v>251</v>
      </c>
      <c r="D154" s="600">
        <v>1153</v>
      </c>
      <c r="E154" s="596">
        <v>704</v>
      </c>
      <c r="F154" s="597">
        <v>13.2</v>
      </c>
      <c r="G154" s="595">
        <f t="shared" si="8"/>
        <v>1.6377840909090908</v>
      </c>
      <c r="H154" s="598" t="str">
        <f t="shared" si="10"/>
        <v>Templada cálida, húmeda</v>
      </c>
      <c r="I154" s="595">
        <v>1372.73</v>
      </c>
      <c r="J154" s="599">
        <v>868.06804526724466</v>
      </c>
      <c r="K154" s="599">
        <v>14.54</v>
      </c>
      <c r="L154" s="595">
        <f t="shared" si="9"/>
        <v>1.5813622071267344</v>
      </c>
      <c r="M154" s="598" t="str">
        <f t="shared" si="11"/>
        <v>Templada cálida, húmeda</v>
      </c>
    </row>
    <row r="155" spans="1:13">
      <c r="A155" s="388"/>
      <c r="B155" s="397" t="s">
        <v>318</v>
      </c>
      <c r="C155" s="402" t="s">
        <v>251</v>
      </c>
      <c r="D155" s="600">
        <v>1321</v>
      </c>
      <c r="E155" s="596">
        <v>715</v>
      </c>
      <c r="F155" s="597">
        <v>13.2</v>
      </c>
      <c r="G155" s="595">
        <f t="shared" si="8"/>
        <v>1.8475524475524476</v>
      </c>
      <c r="H155" s="598" t="str">
        <f t="shared" si="10"/>
        <v>Templada cálida, húmeda</v>
      </c>
      <c r="I155" s="595">
        <v>1248.4000000000001</v>
      </c>
      <c r="J155" s="599">
        <v>824.36642221304089</v>
      </c>
      <c r="K155" s="599">
        <v>14.69</v>
      </c>
      <c r="L155" s="595">
        <f t="shared" si="9"/>
        <v>1.5143751205302929</v>
      </c>
      <c r="M155" s="598" t="str">
        <f t="shared" si="11"/>
        <v>Templada cálida, húmeda</v>
      </c>
    </row>
    <row r="156" spans="1:13">
      <c r="A156" s="388"/>
      <c r="B156" s="397" t="s">
        <v>321</v>
      </c>
      <c r="C156" s="402" t="s">
        <v>251</v>
      </c>
      <c r="D156" s="600">
        <v>1077</v>
      </c>
      <c r="E156" s="596">
        <v>714</v>
      </c>
      <c r="F156" s="597">
        <v>13.6</v>
      </c>
      <c r="G156" s="595">
        <f t="shared" si="8"/>
        <v>1.5084033613445378</v>
      </c>
      <c r="H156" s="598" t="str">
        <f t="shared" si="10"/>
        <v>Templada cálida, húmeda</v>
      </c>
      <c r="I156" s="595">
        <v>1297.08</v>
      </c>
      <c r="J156" s="599">
        <v>937.22605895996094</v>
      </c>
      <c r="K156" s="599">
        <v>14.63</v>
      </c>
      <c r="L156" s="595">
        <f t="shared" si="9"/>
        <v>1.3839563972851636</v>
      </c>
      <c r="M156" s="598" t="str">
        <f t="shared" si="11"/>
        <v>Templada cálida, húmeda</v>
      </c>
    </row>
    <row r="157" spans="1:13">
      <c r="A157" s="388"/>
      <c r="B157" s="397" t="s">
        <v>327</v>
      </c>
      <c r="C157" s="402" t="s">
        <v>251</v>
      </c>
      <c r="D157" s="600">
        <v>1251</v>
      </c>
      <c r="E157" s="596">
        <v>720</v>
      </c>
      <c r="F157" s="597">
        <v>13.6</v>
      </c>
      <c r="G157" s="595">
        <f t="shared" si="8"/>
        <v>1.7375</v>
      </c>
      <c r="H157" s="598" t="str">
        <f t="shared" si="10"/>
        <v>Templada cálida, húmeda</v>
      </c>
      <c r="I157" s="595">
        <v>1276.93</v>
      </c>
      <c r="J157" s="599">
        <v>838.37791660853793</v>
      </c>
      <c r="K157" s="599">
        <v>14.76</v>
      </c>
      <c r="L157" s="595">
        <f t="shared" si="9"/>
        <v>1.5230959388404721</v>
      </c>
      <c r="M157" s="598" t="str">
        <f t="shared" si="11"/>
        <v>Templada cálida, húmeda</v>
      </c>
    </row>
    <row r="158" spans="1:13">
      <c r="A158" s="388"/>
      <c r="B158" s="397" t="s">
        <v>330</v>
      </c>
      <c r="C158" s="402" t="s">
        <v>251</v>
      </c>
      <c r="D158" s="600">
        <v>1541</v>
      </c>
      <c r="E158" s="596">
        <v>675</v>
      </c>
      <c r="F158" s="597">
        <v>11.4</v>
      </c>
      <c r="G158" s="595">
        <f t="shared" si="8"/>
        <v>2.2829629629629631</v>
      </c>
      <c r="H158" s="598" t="str">
        <f t="shared" si="10"/>
        <v>Templada cálida, húmeda</v>
      </c>
      <c r="I158" s="595">
        <v>1401.41</v>
      </c>
      <c r="J158" s="599">
        <v>844.0467329545454</v>
      </c>
      <c r="K158" s="599">
        <v>13.96</v>
      </c>
      <c r="L158" s="595">
        <f t="shared" si="9"/>
        <v>1.6603464539154498</v>
      </c>
      <c r="M158" s="598" t="str">
        <f t="shared" si="11"/>
        <v>Templada cálida, húmeda</v>
      </c>
    </row>
    <row r="159" spans="1:13">
      <c r="A159" s="388"/>
      <c r="B159" s="397" t="s">
        <v>333</v>
      </c>
      <c r="C159" s="402" t="s">
        <v>251</v>
      </c>
      <c r="D159" s="600">
        <v>1477</v>
      </c>
      <c r="E159" s="596">
        <v>699</v>
      </c>
      <c r="F159" s="597">
        <v>12.5</v>
      </c>
      <c r="G159" s="595">
        <f t="shared" si="8"/>
        <v>2.1130185979971388</v>
      </c>
      <c r="H159" s="598" t="str">
        <f t="shared" si="10"/>
        <v>Templada cálida, húmeda</v>
      </c>
      <c r="I159" s="595">
        <v>1381.73</v>
      </c>
      <c r="J159" s="599">
        <v>904.0077535695043</v>
      </c>
      <c r="K159" s="599">
        <v>14.48</v>
      </c>
      <c r="L159" s="595">
        <f t="shared" si="9"/>
        <v>1.528449279936144</v>
      </c>
      <c r="M159" s="598" t="str">
        <f t="shared" si="11"/>
        <v>Templada cálida, húmeda</v>
      </c>
    </row>
    <row r="160" spans="1:13">
      <c r="A160" s="388"/>
      <c r="B160" s="397" t="s">
        <v>335</v>
      </c>
      <c r="C160" s="402" t="s">
        <v>251</v>
      </c>
      <c r="D160" s="600">
        <v>1537</v>
      </c>
      <c r="E160" s="596">
        <v>666</v>
      </c>
      <c r="F160" s="597">
        <v>11.7</v>
      </c>
      <c r="G160" s="595">
        <f t="shared" si="8"/>
        <v>2.3078078078078077</v>
      </c>
      <c r="H160" s="598" t="str">
        <f t="shared" si="10"/>
        <v>Templada cálida, húmeda</v>
      </c>
      <c r="I160" s="595">
        <v>1577.7</v>
      </c>
      <c r="J160" s="599">
        <v>841.09329937873997</v>
      </c>
      <c r="K160" s="599">
        <v>12.51</v>
      </c>
      <c r="L160" s="595">
        <f t="shared" si="9"/>
        <v>1.8757728793765718</v>
      </c>
      <c r="M160" s="598" t="str">
        <f t="shared" si="11"/>
        <v>Templada cálida, húmeda</v>
      </c>
    </row>
    <row r="161" spans="1:13">
      <c r="A161" s="388"/>
      <c r="B161" s="397" t="s">
        <v>339</v>
      </c>
      <c r="C161" s="402" t="s">
        <v>251</v>
      </c>
      <c r="D161" s="600">
        <v>1122</v>
      </c>
      <c r="E161" s="596">
        <v>710</v>
      </c>
      <c r="F161" s="597">
        <v>13.4</v>
      </c>
      <c r="G161" s="595">
        <f t="shared" si="8"/>
        <v>1.580281690140845</v>
      </c>
      <c r="H161" s="598" t="str">
        <f t="shared" si="10"/>
        <v>Templada cálida, húmeda</v>
      </c>
      <c r="I161" s="595">
        <v>1404.16</v>
      </c>
      <c r="J161" s="599">
        <v>895.03937612680284</v>
      </c>
      <c r="K161" s="599">
        <v>14.43</v>
      </c>
      <c r="L161" s="595">
        <f t="shared" si="9"/>
        <v>1.5688248332451786</v>
      </c>
      <c r="M161" s="598" t="str">
        <f t="shared" si="11"/>
        <v>Templada cálida, húmeda</v>
      </c>
    </row>
    <row r="162" spans="1:13">
      <c r="A162" s="388"/>
      <c r="B162" s="397" t="s">
        <v>342</v>
      </c>
      <c r="C162" s="402" t="s">
        <v>251</v>
      </c>
      <c r="D162" s="600">
        <v>1531</v>
      </c>
      <c r="E162" s="596">
        <v>681</v>
      </c>
      <c r="F162" s="597">
        <v>11.8</v>
      </c>
      <c r="G162" s="595">
        <f t="shared" si="8"/>
        <v>2.2481644640234948</v>
      </c>
      <c r="H162" s="598" t="str">
        <f t="shared" si="10"/>
        <v>Templada cálida, húmeda</v>
      </c>
      <c r="I162" s="595">
        <v>1390.76</v>
      </c>
      <c r="J162" s="599">
        <v>877.38131713867188</v>
      </c>
      <c r="K162" s="599">
        <v>14.03</v>
      </c>
      <c r="L162" s="595">
        <f t="shared" si="9"/>
        <v>1.5851260709944974</v>
      </c>
      <c r="M162" s="598" t="str">
        <f t="shared" si="11"/>
        <v>Templada cálida, húmeda</v>
      </c>
    </row>
    <row r="163" spans="1:13">
      <c r="A163" s="388"/>
      <c r="B163" s="397" t="s">
        <v>423</v>
      </c>
      <c r="C163" s="402" t="s">
        <v>251</v>
      </c>
      <c r="D163" s="600">
        <v>1317</v>
      </c>
      <c r="E163" s="596">
        <v>668</v>
      </c>
      <c r="F163" s="597">
        <v>11.8</v>
      </c>
      <c r="G163" s="595">
        <f t="shared" si="8"/>
        <v>1.971556886227545</v>
      </c>
      <c r="H163" s="598" t="str">
        <f t="shared" si="10"/>
        <v>Templada cálida, húmeda</v>
      </c>
      <c r="I163" s="595">
        <v>1391.66</v>
      </c>
      <c r="J163" s="599" t="e">
        <v>#N/A</v>
      </c>
      <c r="K163" s="599">
        <v>12.82</v>
      </c>
      <c r="L163" s="595" t="e">
        <f t="shared" si="9"/>
        <v>#N/A</v>
      </c>
      <c r="M163" s="598" t="e">
        <f t="shared" si="11"/>
        <v>#N/A</v>
      </c>
    </row>
    <row r="164" spans="1:13">
      <c r="A164" s="388"/>
      <c r="B164" s="397" t="s">
        <v>295</v>
      </c>
      <c r="C164" s="402" t="s">
        <v>251</v>
      </c>
      <c r="D164" s="600">
        <v>1358</v>
      </c>
      <c r="E164" s="596">
        <v>703</v>
      </c>
      <c r="F164" s="597">
        <v>12.8</v>
      </c>
      <c r="G164" s="595">
        <f t="shared" si="8"/>
        <v>1.9317211948790896</v>
      </c>
      <c r="H164" s="598" t="str">
        <f t="shared" si="10"/>
        <v>Templada cálida, húmeda</v>
      </c>
      <c r="I164" s="595">
        <v>1417</v>
      </c>
      <c r="J164" s="599">
        <v>1023.5952276932566</v>
      </c>
      <c r="K164" s="599">
        <v>13.82</v>
      </c>
      <c r="L164" s="595">
        <f t="shared" si="9"/>
        <v>1.3843362704936684</v>
      </c>
      <c r="M164" s="598" t="str">
        <f t="shared" si="11"/>
        <v>Templada cálida, húmeda</v>
      </c>
    </row>
    <row r="165" spans="1:13">
      <c r="A165" s="388"/>
      <c r="B165" s="397" t="s">
        <v>498</v>
      </c>
      <c r="C165" s="402" t="s">
        <v>251</v>
      </c>
      <c r="D165" s="600">
        <v>1358</v>
      </c>
      <c r="E165" s="596">
        <v>658</v>
      </c>
      <c r="F165" s="597">
        <v>11.3</v>
      </c>
      <c r="G165" s="595">
        <f t="shared" si="8"/>
        <v>2.0638297872340425</v>
      </c>
      <c r="H165" s="598" t="str">
        <f t="shared" si="10"/>
        <v>Templada cálida, húmeda</v>
      </c>
      <c r="I165" s="595">
        <v>1370.19</v>
      </c>
      <c r="J165" s="599">
        <v>917.63419673127953</v>
      </c>
      <c r="K165" s="599">
        <v>12.2</v>
      </c>
      <c r="L165" s="595">
        <f t="shared" si="9"/>
        <v>1.4931766981666303</v>
      </c>
      <c r="M165" s="598" t="str">
        <f t="shared" si="11"/>
        <v>Templada cálida, húmeda</v>
      </c>
    </row>
    <row r="166" spans="1:13">
      <c r="A166" s="388"/>
      <c r="B166" s="397" t="s">
        <v>499</v>
      </c>
      <c r="C166" s="402" t="s">
        <v>251</v>
      </c>
      <c r="D166" s="600">
        <v>1186</v>
      </c>
      <c r="E166" s="596">
        <v>697</v>
      </c>
      <c r="F166" s="597">
        <v>12.8</v>
      </c>
      <c r="G166" s="595">
        <f t="shared" si="8"/>
        <v>1.7015781922525108</v>
      </c>
      <c r="H166" s="598" t="str">
        <f t="shared" si="10"/>
        <v>Templada cálida, húmeda</v>
      </c>
      <c r="I166" s="595">
        <v>1424.65</v>
      </c>
      <c r="J166" s="599">
        <v>975.55389642096191</v>
      </c>
      <c r="K166" s="599">
        <v>13.8</v>
      </c>
      <c r="L166" s="595">
        <f t="shared" si="9"/>
        <v>1.4603498640379049</v>
      </c>
      <c r="M166" s="598" t="str">
        <f t="shared" si="11"/>
        <v>Templada cálida, húmeda</v>
      </c>
    </row>
    <row r="167" spans="1:13">
      <c r="A167" s="388"/>
      <c r="B167" s="397" t="s">
        <v>349</v>
      </c>
      <c r="C167" s="402" t="s">
        <v>251</v>
      </c>
      <c r="D167" s="600">
        <v>1425</v>
      </c>
      <c r="E167" s="596">
        <v>668</v>
      </c>
      <c r="F167" s="597">
        <v>11.6</v>
      </c>
      <c r="G167" s="595">
        <f t="shared" si="8"/>
        <v>2.1332335329341316</v>
      </c>
      <c r="H167" s="598" t="str">
        <f t="shared" si="10"/>
        <v>Templada cálida, húmeda</v>
      </c>
      <c r="I167" s="595">
        <v>1534.79</v>
      </c>
      <c r="J167" s="599">
        <v>903.7760346081792</v>
      </c>
      <c r="K167" s="599">
        <v>12.26</v>
      </c>
      <c r="L167" s="595">
        <f t="shared" si="9"/>
        <v>1.6981972759051849</v>
      </c>
      <c r="M167" s="598" t="str">
        <f t="shared" si="11"/>
        <v>Templada cálida, húmeda</v>
      </c>
    </row>
    <row r="168" spans="1:13">
      <c r="A168" s="388"/>
      <c r="B168" s="397" t="s">
        <v>352</v>
      </c>
      <c r="C168" s="402" t="s">
        <v>251</v>
      </c>
      <c r="D168" s="600">
        <v>1490</v>
      </c>
      <c r="E168" s="596">
        <v>694</v>
      </c>
      <c r="F168" s="597">
        <v>12.5</v>
      </c>
      <c r="G168" s="595">
        <f t="shared" si="8"/>
        <v>2.1469740634005765</v>
      </c>
      <c r="H168" s="598" t="str">
        <f t="shared" si="10"/>
        <v>Templada cálida, húmeda</v>
      </c>
      <c r="I168" s="595">
        <v>1456.95</v>
      </c>
      <c r="J168" s="599">
        <v>862.29556070963542</v>
      </c>
      <c r="K168" s="599">
        <v>13.3</v>
      </c>
      <c r="L168" s="595">
        <f t="shared" si="9"/>
        <v>1.6896178832243869</v>
      </c>
      <c r="M168" s="598" t="str">
        <f t="shared" si="11"/>
        <v>Templada cálida, húmeda</v>
      </c>
    </row>
    <row r="169" spans="1:13">
      <c r="A169" s="388"/>
      <c r="B169" s="397" t="s">
        <v>355</v>
      </c>
      <c r="C169" s="402" t="s">
        <v>251</v>
      </c>
      <c r="D169" s="600">
        <v>1499</v>
      </c>
      <c r="E169" s="596">
        <v>687</v>
      </c>
      <c r="F169" s="597">
        <v>11.7</v>
      </c>
      <c r="G169" s="595">
        <f t="shared" si="8"/>
        <v>2.1819505094614264</v>
      </c>
      <c r="H169" s="598" t="str">
        <f t="shared" si="10"/>
        <v>Templada cálida, húmeda</v>
      </c>
      <c r="I169" s="595">
        <v>1461.52</v>
      </c>
      <c r="J169" s="599">
        <v>881.40298316592259</v>
      </c>
      <c r="K169" s="599">
        <v>14.39</v>
      </c>
      <c r="L169" s="595">
        <f t="shared" si="9"/>
        <v>1.6581745556956793</v>
      </c>
      <c r="M169" s="598" t="str">
        <f t="shared" si="11"/>
        <v>Templada cálida, húmeda</v>
      </c>
    </row>
    <row r="170" spans="1:13">
      <c r="A170" s="388"/>
      <c r="B170" s="397" t="s">
        <v>375</v>
      </c>
      <c r="C170" s="402" t="s">
        <v>251</v>
      </c>
      <c r="D170" s="600">
        <v>1128</v>
      </c>
      <c r="E170" s="596">
        <v>711</v>
      </c>
      <c r="F170" s="597">
        <v>13.5</v>
      </c>
      <c r="G170" s="595">
        <f t="shared" si="8"/>
        <v>1.5864978902953586</v>
      </c>
      <c r="H170" s="598" t="str">
        <f t="shared" si="10"/>
        <v>Templada cálida, húmeda</v>
      </c>
      <c r="I170" s="595">
        <v>1352.35</v>
      </c>
      <c r="J170" s="599">
        <v>909.5443237304687</v>
      </c>
      <c r="K170" s="599">
        <v>14.1</v>
      </c>
      <c r="L170" s="595">
        <f t="shared" si="9"/>
        <v>1.4868434277654299</v>
      </c>
      <c r="M170" s="598" t="str">
        <f t="shared" si="11"/>
        <v>Templada cálida, húmeda</v>
      </c>
    </row>
    <row r="171" spans="1:13">
      <c r="A171" s="388"/>
      <c r="B171" s="397" t="s">
        <v>377</v>
      </c>
      <c r="C171" s="402" t="s">
        <v>251</v>
      </c>
      <c r="D171" s="600">
        <v>1531</v>
      </c>
      <c r="E171" s="596">
        <v>697</v>
      </c>
      <c r="F171" s="597">
        <v>12.8</v>
      </c>
      <c r="G171" s="595">
        <f t="shared" si="8"/>
        <v>2.1965566714490676</v>
      </c>
      <c r="H171" s="598" t="str">
        <f t="shared" si="10"/>
        <v>Templada cálida, húmeda</v>
      </c>
      <c r="I171" s="595">
        <v>1484.14</v>
      </c>
      <c r="J171" s="599">
        <v>910.69886306236526</v>
      </c>
      <c r="K171" s="599">
        <v>14.11</v>
      </c>
      <c r="L171" s="595">
        <f t="shared" si="9"/>
        <v>1.6296715195288052</v>
      </c>
      <c r="M171" s="598" t="str">
        <f t="shared" si="11"/>
        <v>Templada cálida, húmeda</v>
      </c>
    </row>
    <row r="172" spans="1:13">
      <c r="A172" s="388"/>
      <c r="B172" s="397" t="s">
        <v>358</v>
      </c>
      <c r="C172" s="402" t="s">
        <v>251</v>
      </c>
      <c r="D172" s="600">
        <v>1505</v>
      </c>
      <c r="E172" s="596">
        <v>677</v>
      </c>
      <c r="F172" s="597">
        <v>11.2</v>
      </c>
      <c r="G172" s="595">
        <f t="shared" si="8"/>
        <v>2.2230428360413588</v>
      </c>
      <c r="H172" s="598" t="str">
        <f t="shared" si="10"/>
        <v>Templada cálida, húmeda</v>
      </c>
      <c r="I172" s="595">
        <v>1344.04</v>
      </c>
      <c r="J172" s="599">
        <v>879.58347574869788</v>
      </c>
      <c r="K172" s="599">
        <v>14.72</v>
      </c>
      <c r="L172" s="595">
        <f t="shared" si="9"/>
        <v>1.5280414389958368</v>
      </c>
      <c r="M172" s="598" t="str">
        <f t="shared" si="11"/>
        <v>Templada cálida, húmeda</v>
      </c>
    </row>
    <row r="173" spans="1:13">
      <c r="A173" s="388"/>
      <c r="B173" s="397" t="s">
        <v>360</v>
      </c>
      <c r="C173" s="402" t="s">
        <v>251</v>
      </c>
      <c r="D173" s="600">
        <v>1500</v>
      </c>
      <c r="E173" s="596">
        <v>688</v>
      </c>
      <c r="F173" s="597">
        <v>12.4</v>
      </c>
      <c r="G173" s="595">
        <f t="shared" si="8"/>
        <v>2.1802325581395348</v>
      </c>
      <c r="H173" s="598" t="str">
        <f t="shared" si="10"/>
        <v>Templada cálida, húmeda</v>
      </c>
      <c r="I173" s="595">
        <v>1448.7</v>
      </c>
      <c r="J173" s="599">
        <v>862.71210874360179</v>
      </c>
      <c r="K173" s="599">
        <v>12.81</v>
      </c>
      <c r="L173" s="595">
        <f t="shared" si="9"/>
        <v>1.6792392100648652</v>
      </c>
      <c r="M173" s="598" t="str">
        <f t="shared" si="11"/>
        <v>Templada cálida, húmeda</v>
      </c>
    </row>
    <row r="174" spans="1:13">
      <c r="A174" s="388"/>
      <c r="B174" s="397" t="s">
        <v>366</v>
      </c>
      <c r="C174" s="402" t="s">
        <v>251</v>
      </c>
      <c r="D174" s="600">
        <v>1533</v>
      </c>
      <c r="E174" s="596">
        <v>664</v>
      </c>
      <c r="F174" s="597">
        <v>11.3</v>
      </c>
      <c r="G174" s="595">
        <f t="shared" si="8"/>
        <v>2.3087349397590362</v>
      </c>
      <c r="H174" s="598" t="str">
        <f t="shared" si="10"/>
        <v>Templada cálida, húmeda</v>
      </c>
      <c r="I174" s="595">
        <v>1547.71</v>
      </c>
      <c r="J174" s="599">
        <v>863.71319221047793</v>
      </c>
      <c r="K174" s="599">
        <v>13.54</v>
      </c>
      <c r="L174" s="595">
        <f t="shared" si="9"/>
        <v>1.7919258545061556</v>
      </c>
      <c r="M174" s="598" t="str">
        <f t="shared" si="11"/>
        <v>Templada cálida, húmeda</v>
      </c>
    </row>
    <row r="175" spans="1:13">
      <c r="A175" s="388"/>
      <c r="B175" s="397" t="s">
        <v>369</v>
      </c>
      <c r="C175" s="402" t="s">
        <v>251</v>
      </c>
      <c r="D175" s="600">
        <v>1530</v>
      </c>
      <c r="E175" s="596">
        <v>686</v>
      </c>
      <c r="F175" s="597">
        <v>12.3</v>
      </c>
      <c r="G175" s="595">
        <f t="shared" si="8"/>
        <v>2.2303206997084546</v>
      </c>
      <c r="H175" s="598" t="str">
        <f t="shared" si="10"/>
        <v>Templada cálida, húmeda</v>
      </c>
      <c r="I175" s="595">
        <v>1567.09</v>
      </c>
      <c r="J175" s="599">
        <v>849.48294067382813</v>
      </c>
      <c r="K175" s="599">
        <v>13.06</v>
      </c>
      <c r="L175" s="595">
        <f t="shared" si="9"/>
        <v>1.8447574694754323</v>
      </c>
      <c r="M175" s="598" t="str">
        <f t="shared" si="11"/>
        <v>Templada cálida, húmeda</v>
      </c>
    </row>
    <row r="176" spans="1:13">
      <c r="A176" s="388"/>
      <c r="B176" s="397" t="s">
        <v>382</v>
      </c>
      <c r="C176" s="402" t="s">
        <v>251</v>
      </c>
      <c r="D176" s="600">
        <v>1446</v>
      </c>
      <c r="E176" s="596">
        <v>704</v>
      </c>
      <c r="F176" s="601">
        <v>13</v>
      </c>
      <c r="G176" s="595">
        <f t="shared" si="8"/>
        <v>2.0539772727272729</v>
      </c>
      <c r="H176" s="598" t="str">
        <f t="shared" si="10"/>
        <v>Templada cálida, húmeda</v>
      </c>
      <c r="I176" s="595">
        <v>1232.18</v>
      </c>
      <c r="J176" s="599">
        <v>889.94771902901789</v>
      </c>
      <c r="K176" s="599">
        <v>14.24</v>
      </c>
      <c r="L176" s="595">
        <f t="shared" si="9"/>
        <v>1.3845532424583058</v>
      </c>
      <c r="M176" s="598" t="str">
        <f t="shared" si="11"/>
        <v>Templada cálida, húmeda</v>
      </c>
    </row>
    <row r="177" spans="1:13">
      <c r="A177" s="388"/>
      <c r="B177" s="397" t="s">
        <v>385</v>
      </c>
      <c r="C177" s="402" t="s">
        <v>251</v>
      </c>
      <c r="D177" s="600">
        <v>1190</v>
      </c>
      <c r="E177" s="596">
        <v>703</v>
      </c>
      <c r="F177" s="597">
        <v>13.2</v>
      </c>
      <c r="G177" s="595">
        <f t="shared" si="8"/>
        <v>1.6927453769559033</v>
      </c>
      <c r="H177" s="598" t="str">
        <f t="shared" si="10"/>
        <v>Templada cálida, húmeda</v>
      </c>
      <c r="I177" s="595">
        <v>1364.37</v>
      </c>
      <c r="J177" s="599">
        <v>941.45157348632813</v>
      </c>
      <c r="K177" s="599">
        <v>14.14</v>
      </c>
      <c r="L177" s="595">
        <f t="shared" si="9"/>
        <v>1.4492195227286573</v>
      </c>
      <c r="M177" s="598" t="str">
        <f t="shared" si="11"/>
        <v>Templada cálida, húmeda</v>
      </c>
    </row>
    <row r="178" spans="1:13">
      <c r="A178" s="388"/>
      <c r="B178" s="397" t="s">
        <v>388</v>
      </c>
      <c r="C178" s="402" t="s">
        <v>251</v>
      </c>
      <c r="D178" s="600">
        <v>1252</v>
      </c>
      <c r="E178" s="596">
        <v>685</v>
      </c>
      <c r="F178" s="597">
        <v>12.5</v>
      </c>
      <c r="G178" s="595">
        <f t="shared" si="8"/>
        <v>1.8277372262773723</v>
      </c>
      <c r="H178" s="598" t="str">
        <f t="shared" si="10"/>
        <v>Templada cálida, húmeda</v>
      </c>
      <c r="I178" s="595">
        <v>1440.69</v>
      </c>
      <c r="J178" s="599">
        <v>838.92586807465887</v>
      </c>
      <c r="K178" s="599">
        <v>13.34</v>
      </c>
      <c r="L178" s="595">
        <f t="shared" si="9"/>
        <v>1.7173031072535578</v>
      </c>
      <c r="M178" s="598" t="str">
        <f t="shared" si="11"/>
        <v>Templada cálida, húmeda</v>
      </c>
    </row>
    <row r="179" spans="1:13">
      <c r="A179" s="388"/>
      <c r="B179" s="397" t="s">
        <v>391</v>
      </c>
      <c r="C179" s="402" t="s">
        <v>251</v>
      </c>
      <c r="D179" s="600">
        <v>1412</v>
      </c>
      <c r="E179" s="596">
        <v>707</v>
      </c>
      <c r="F179" s="597">
        <v>13.2</v>
      </c>
      <c r="G179" s="595">
        <f t="shared" si="8"/>
        <v>1.9971711456859971</v>
      </c>
      <c r="H179" s="598" t="str">
        <f t="shared" si="10"/>
        <v>Templada cálida, húmeda</v>
      </c>
      <c r="I179" s="595">
        <v>1202.82</v>
      </c>
      <c r="J179" s="599">
        <v>877.9115112304687</v>
      </c>
      <c r="K179" s="599">
        <v>14.4</v>
      </c>
      <c r="L179" s="595">
        <f t="shared" si="9"/>
        <v>1.370092525970122</v>
      </c>
      <c r="M179" s="598" t="str">
        <f t="shared" si="11"/>
        <v>Templada cálida, húmeda</v>
      </c>
    </row>
    <row r="180" spans="1:13">
      <c r="A180" s="388"/>
      <c r="B180" s="397" t="s">
        <v>394</v>
      </c>
      <c r="C180" s="402" t="s">
        <v>251</v>
      </c>
      <c r="D180" s="600">
        <v>1526</v>
      </c>
      <c r="E180" s="596">
        <v>680</v>
      </c>
      <c r="F180" s="597">
        <v>12.2</v>
      </c>
      <c r="G180" s="595">
        <f t="shared" si="8"/>
        <v>2.2441176470588236</v>
      </c>
      <c r="H180" s="598" t="str">
        <f t="shared" si="10"/>
        <v>Templada cálida, húmeda</v>
      </c>
      <c r="I180" s="595">
        <v>1208.82</v>
      </c>
      <c r="J180" s="599">
        <v>834.05707804361975</v>
      </c>
      <c r="K180" s="599">
        <v>11.82</v>
      </c>
      <c r="L180" s="595">
        <f t="shared" si="9"/>
        <v>1.4493252702026476</v>
      </c>
      <c r="M180" s="598" t="str">
        <f t="shared" si="11"/>
        <v>Templada cálida, húmeda</v>
      </c>
    </row>
    <row r="181" spans="1:13">
      <c r="A181" s="388"/>
      <c r="B181" s="397" t="s">
        <v>397</v>
      </c>
      <c r="C181" s="402" t="s">
        <v>251</v>
      </c>
      <c r="D181" s="600">
        <v>1437</v>
      </c>
      <c r="E181" s="596">
        <v>705</v>
      </c>
      <c r="F181" s="597">
        <v>13.2</v>
      </c>
      <c r="G181" s="595">
        <f t="shared" si="8"/>
        <v>2.0382978723404257</v>
      </c>
      <c r="H181" s="598" t="str">
        <f t="shared" si="10"/>
        <v>Templada cálida, húmeda</v>
      </c>
      <c r="I181" s="595">
        <v>1189.69</v>
      </c>
      <c r="J181" s="599">
        <v>853.46924264090399</v>
      </c>
      <c r="K181" s="599">
        <v>14.59</v>
      </c>
      <c r="L181" s="595">
        <f t="shared" si="9"/>
        <v>1.3939459567619832</v>
      </c>
      <c r="M181" s="598" t="str">
        <f t="shared" si="11"/>
        <v>Templada cálida, húmeda</v>
      </c>
    </row>
    <row r="182" spans="1:13">
      <c r="A182" s="388"/>
      <c r="B182" s="397" t="s">
        <v>399</v>
      </c>
      <c r="C182" s="402" t="s">
        <v>251</v>
      </c>
      <c r="D182" s="600">
        <v>1530</v>
      </c>
      <c r="E182" s="596">
        <v>679</v>
      </c>
      <c r="F182" s="597">
        <v>11.7</v>
      </c>
      <c r="G182" s="595">
        <f t="shared" si="8"/>
        <v>2.2533136966126657</v>
      </c>
      <c r="H182" s="598" t="str">
        <f t="shared" si="10"/>
        <v>Templada cálida, húmeda</v>
      </c>
      <c r="I182" s="595">
        <v>1489.35</v>
      </c>
      <c r="J182" s="599">
        <v>875.04043324788415</v>
      </c>
      <c r="K182" s="599">
        <v>14</v>
      </c>
      <c r="L182" s="595">
        <f t="shared" si="9"/>
        <v>1.702035635624271</v>
      </c>
      <c r="M182" s="598" t="str">
        <f t="shared" si="11"/>
        <v>Templada cálida, húmeda</v>
      </c>
    </row>
    <row r="183" spans="1:13">
      <c r="A183" s="388"/>
      <c r="B183" s="397" t="s">
        <v>407</v>
      </c>
      <c r="C183" s="402" t="s">
        <v>251</v>
      </c>
      <c r="D183" s="600">
        <v>1187</v>
      </c>
      <c r="E183" s="596">
        <v>670</v>
      </c>
      <c r="F183" s="597">
        <v>11.9</v>
      </c>
      <c r="G183" s="595">
        <f t="shared" si="8"/>
        <v>1.7716417910447761</v>
      </c>
      <c r="H183" s="598" t="str">
        <f t="shared" si="10"/>
        <v>Templada cálida, húmeda</v>
      </c>
      <c r="I183" s="595">
        <v>1408.34</v>
      </c>
      <c r="J183" s="599">
        <v>936.87754657451922</v>
      </c>
      <c r="K183" s="599">
        <v>14.22</v>
      </c>
      <c r="L183" s="595">
        <f t="shared" si="9"/>
        <v>1.5032274016484615</v>
      </c>
      <c r="M183" s="598" t="str">
        <f t="shared" si="11"/>
        <v>Templada cálida, húmeda</v>
      </c>
    </row>
    <row r="184" spans="1:13">
      <c r="A184" s="388"/>
      <c r="B184" s="397" t="s">
        <v>409</v>
      </c>
      <c r="C184" s="402" t="s">
        <v>251</v>
      </c>
      <c r="D184" s="600">
        <v>1392</v>
      </c>
      <c r="E184" s="596">
        <v>704</v>
      </c>
      <c r="F184" s="597">
        <v>12.7</v>
      </c>
      <c r="G184" s="595">
        <f t="shared" si="8"/>
        <v>1.9772727272727273</v>
      </c>
      <c r="H184" s="598" t="str">
        <f t="shared" si="10"/>
        <v>Templada cálida, húmeda</v>
      </c>
      <c r="I184" s="595">
        <v>1284.8</v>
      </c>
      <c r="J184" s="599">
        <v>812.356201171875</v>
      </c>
      <c r="K184" s="599">
        <v>14.35</v>
      </c>
      <c r="L184" s="595">
        <f t="shared" si="9"/>
        <v>1.5815722193621407</v>
      </c>
      <c r="M184" s="598" t="str">
        <f t="shared" si="11"/>
        <v>Templada cálida, húmeda</v>
      </c>
    </row>
    <row r="185" spans="1:13">
      <c r="A185" s="388"/>
      <c r="B185" s="397" t="s">
        <v>403</v>
      </c>
      <c r="C185" s="402" t="s">
        <v>251</v>
      </c>
      <c r="D185" s="600">
        <v>1215</v>
      </c>
      <c r="E185" s="596">
        <v>726</v>
      </c>
      <c r="F185" s="597">
        <v>13.7</v>
      </c>
      <c r="G185" s="595">
        <f t="shared" si="8"/>
        <v>1.6735537190082646</v>
      </c>
      <c r="H185" s="598" t="str">
        <f t="shared" si="10"/>
        <v>Templada cálida, húmeda</v>
      </c>
      <c r="I185" s="595">
        <v>1372.87</v>
      </c>
      <c r="J185" s="599">
        <v>828.11551441865811</v>
      </c>
      <c r="K185" s="599">
        <v>12.97</v>
      </c>
      <c r="L185" s="595">
        <f t="shared" si="9"/>
        <v>1.6578242722137171</v>
      </c>
      <c r="M185" s="598" t="str">
        <f t="shared" si="11"/>
        <v>Templada cálida, húmeda</v>
      </c>
    </row>
    <row r="186" spans="1:13">
      <c r="A186" s="388"/>
      <c r="B186" s="397" t="s">
        <v>411</v>
      </c>
      <c r="C186" s="402" t="s">
        <v>251</v>
      </c>
      <c r="D186" s="600">
        <v>1177</v>
      </c>
      <c r="E186" s="596">
        <v>674</v>
      </c>
      <c r="F186" s="597">
        <v>12.1</v>
      </c>
      <c r="G186" s="595">
        <f t="shared" si="8"/>
        <v>1.7462908011869436</v>
      </c>
      <c r="H186" s="598" t="str">
        <f t="shared" si="10"/>
        <v>Templada cálida, húmeda</v>
      </c>
      <c r="I186" s="595">
        <v>1306.8699999999999</v>
      </c>
      <c r="J186" s="599">
        <v>891.48060469193888</v>
      </c>
      <c r="K186" s="599">
        <v>13.98</v>
      </c>
      <c r="L186" s="595">
        <f t="shared" si="9"/>
        <v>1.4659544953887174</v>
      </c>
      <c r="M186" s="598" t="str">
        <f t="shared" si="11"/>
        <v>Templada cálida, húmeda</v>
      </c>
    </row>
    <row r="187" spans="1:13">
      <c r="A187" s="388"/>
      <c r="B187" s="397" t="s">
        <v>401</v>
      </c>
      <c r="C187" s="402" t="s">
        <v>251</v>
      </c>
      <c r="D187" s="600">
        <v>1528</v>
      </c>
      <c r="E187" s="596">
        <v>687</v>
      </c>
      <c r="F187" s="597">
        <v>12.3</v>
      </c>
      <c r="G187" s="595">
        <f t="shared" si="8"/>
        <v>2.2241630276564774</v>
      </c>
      <c r="H187" s="598" t="str">
        <f t="shared" si="10"/>
        <v>Templada cálida, húmeda</v>
      </c>
      <c r="I187" s="595">
        <v>1313.86</v>
      </c>
      <c r="J187" s="599">
        <v>900.1234130859375</v>
      </c>
      <c r="K187" s="599">
        <v>14.3</v>
      </c>
      <c r="L187" s="595">
        <f t="shared" si="9"/>
        <v>1.4596442897709203</v>
      </c>
      <c r="M187" s="598" t="str">
        <f t="shared" si="11"/>
        <v>Templada cálida, húmeda</v>
      </c>
    </row>
    <row r="188" spans="1:13">
      <c r="A188" s="388"/>
      <c r="B188" s="397" t="s">
        <v>405</v>
      </c>
      <c r="C188" s="402" t="s">
        <v>251</v>
      </c>
      <c r="D188" s="600">
        <v>1523</v>
      </c>
      <c r="E188" s="596">
        <v>676</v>
      </c>
      <c r="F188" s="597">
        <v>11.7</v>
      </c>
      <c r="G188" s="595">
        <f t="shared" si="8"/>
        <v>2.2529585798816569</v>
      </c>
      <c r="H188" s="598" t="str">
        <f t="shared" si="10"/>
        <v>Templada cálida, húmeda</v>
      </c>
      <c r="I188" s="595">
        <v>1406.24</v>
      </c>
      <c r="J188" s="599">
        <v>896.32345241970484</v>
      </c>
      <c r="K188" s="599">
        <v>14.29</v>
      </c>
      <c r="L188" s="595">
        <f t="shared" si="9"/>
        <v>1.56889791983433</v>
      </c>
      <c r="M188" s="598" t="str">
        <f t="shared" si="11"/>
        <v>Templada cálida, húmeda</v>
      </c>
    </row>
    <row r="189" spans="1:13">
      <c r="A189" s="388"/>
      <c r="B189" s="397" t="s">
        <v>413</v>
      </c>
      <c r="C189" s="402" t="s">
        <v>251</v>
      </c>
      <c r="D189" s="600">
        <v>1515</v>
      </c>
      <c r="E189" s="596">
        <v>680</v>
      </c>
      <c r="F189" s="597">
        <v>11.5</v>
      </c>
      <c r="G189" s="595">
        <f t="shared" si="8"/>
        <v>2.2279411764705883</v>
      </c>
      <c r="H189" s="598" t="str">
        <f t="shared" si="10"/>
        <v>Templada cálida, húmeda</v>
      </c>
      <c r="I189" s="595">
        <v>1437.15</v>
      </c>
      <c r="J189" s="599">
        <v>867.88373535156245</v>
      </c>
      <c r="K189" s="599">
        <v>14.19</v>
      </c>
      <c r="L189" s="595">
        <f t="shared" si="9"/>
        <v>1.6559245685343316</v>
      </c>
      <c r="M189" s="598" t="str">
        <f t="shared" si="11"/>
        <v>Templada cálida, húmeda</v>
      </c>
    </row>
    <row r="190" spans="1:13">
      <c r="A190" s="388"/>
      <c r="B190" s="397" t="s">
        <v>417</v>
      </c>
      <c r="C190" s="402" t="s">
        <v>251</v>
      </c>
      <c r="D190" s="600">
        <v>1495</v>
      </c>
      <c r="E190" s="596">
        <v>681</v>
      </c>
      <c r="F190" s="597">
        <v>11.7</v>
      </c>
      <c r="G190" s="595">
        <f t="shared" si="8"/>
        <v>2.1953010279001468</v>
      </c>
      <c r="H190" s="598" t="str">
        <f t="shared" si="10"/>
        <v>Templada cálida, húmeda</v>
      </c>
      <c r="I190" s="595">
        <v>1460.38</v>
      </c>
      <c r="J190" s="599">
        <v>882.13157435825894</v>
      </c>
      <c r="K190" s="599">
        <v>14.19</v>
      </c>
      <c r="L190" s="595">
        <f t="shared" si="9"/>
        <v>1.6555126723158171</v>
      </c>
      <c r="M190" s="598" t="str">
        <f t="shared" si="11"/>
        <v>Templada cálida, húmeda</v>
      </c>
    </row>
    <row r="191" spans="1:13">
      <c r="A191" s="388"/>
      <c r="B191" s="397" t="s">
        <v>421</v>
      </c>
      <c r="C191" s="402" t="s">
        <v>251</v>
      </c>
      <c r="D191" s="600">
        <v>1486</v>
      </c>
      <c r="E191" s="596">
        <v>695</v>
      </c>
      <c r="F191" s="597">
        <v>12.6</v>
      </c>
      <c r="G191" s="595">
        <f t="shared" si="8"/>
        <v>2.1381294964028776</v>
      </c>
      <c r="H191" s="598" t="str">
        <f t="shared" si="10"/>
        <v>Templada cálida, húmeda</v>
      </c>
      <c r="I191" s="595">
        <v>1497.66</v>
      </c>
      <c r="J191" s="599">
        <v>845.43263244628906</v>
      </c>
      <c r="K191" s="599">
        <v>12.98</v>
      </c>
      <c r="L191" s="595">
        <f t="shared" si="9"/>
        <v>1.7714717205396582</v>
      </c>
      <c r="M191" s="598" t="str">
        <f t="shared" si="11"/>
        <v>Templada cálida, húmeda</v>
      </c>
    </row>
    <row r="192" spans="1:13">
      <c r="A192" s="388"/>
      <c r="B192" s="397" t="s">
        <v>427</v>
      </c>
      <c r="C192" s="402" t="s">
        <v>251</v>
      </c>
      <c r="D192" s="600">
        <v>1526</v>
      </c>
      <c r="E192" s="596">
        <v>661</v>
      </c>
      <c r="F192" s="597">
        <v>11.7</v>
      </c>
      <c r="G192" s="595">
        <f t="shared" si="8"/>
        <v>2.3086232980332828</v>
      </c>
      <c r="H192" s="598" t="str">
        <f t="shared" si="10"/>
        <v>Templada cálida, húmeda</v>
      </c>
      <c r="I192" s="595">
        <v>1321.24</v>
      </c>
      <c r="J192" s="599">
        <v>829.05450439453125</v>
      </c>
      <c r="K192" s="599">
        <v>13.05</v>
      </c>
      <c r="L192" s="595">
        <f t="shared" si="9"/>
        <v>1.593670853962633</v>
      </c>
      <c r="M192" s="598" t="str">
        <f t="shared" si="11"/>
        <v>Templada cálida, húmeda</v>
      </c>
    </row>
    <row r="193" spans="1:13">
      <c r="A193" s="388"/>
      <c r="B193" s="397" t="s">
        <v>429</v>
      </c>
      <c r="C193" s="402" t="s">
        <v>251</v>
      </c>
      <c r="D193" s="600">
        <v>1357</v>
      </c>
      <c r="E193" s="596">
        <v>699</v>
      </c>
      <c r="F193" s="601">
        <v>13</v>
      </c>
      <c r="G193" s="595">
        <f t="shared" si="8"/>
        <v>1.9413447782546496</v>
      </c>
      <c r="H193" s="598" t="str">
        <f t="shared" si="10"/>
        <v>Templada cálida, húmeda</v>
      </c>
      <c r="I193" s="595">
        <v>1381.6</v>
      </c>
      <c r="J193" s="599">
        <v>902.22994636086855</v>
      </c>
      <c r="K193" s="599">
        <v>13.97</v>
      </c>
      <c r="L193" s="595">
        <f t="shared" si="9"/>
        <v>1.5313169392932073</v>
      </c>
      <c r="M193" s="598" t="str">
        <f t="shared" si="11"/>
        <v>Templada cálida, húmeda</v>
      </c>
    </row>
    <row r="194" spans="1:13">
      <c r="A194" s="388"/>
      <c r="B194" s="397" t="s">
        <v>431</v>
      </c>
      <c r="C194" s="402" t="s">
        <v>251</v>
      </c>
      <c r="D194" s="600">
        <v>1356</v>
      </c>
      <c r="E194" s="596">
        <v>711</v>
      </c>
      <c r="F194" s="597">
        <v>13.4</v>
      </c>
      <c r="G194" s="595">
        <f t="shared" si="8"/>
        <v>1.9071729957805907</v>
      </c>
      <c r="H194" s="598" t="str">
        <f t="shared" si="10"/>
        <v>Templada cálida, húmeda</v>
      </c>
      <c r="I194" s="595">
        <v>1369.25</v>
      </c>
      <c r="J194" s="599">
        <v>835.49872381036937</v>
      </c>
      <c r="K194" s="599">
        <v>12.25</v>
      </c>
      <c r="L194" s="595">
        <f t="shared" si="9"/>
        <v>1.6388415218103607</v>
      </c>
      <c r="M194" s="598" t="str">
        <f t="shared" si="11"/>
        <v>Templada cálida, húmeda</v>
      </c>
    </row>
    <row r="195" spans="1:13">
      <c r="A195" s="388"/>
      <c r="B195" s="397" t="s">
        <v>433</v>
      </c>
      <c r="C195" s="402" t="s">
        <v>251</v>
      </c>
      <c r="D195" s="600">
        <v>1217</v>
      </c>
      <c r="E195" s="596">
        <v>725</v>
      </c>
      <c r="F195" s="597">
        <v>13.8</v>
      </c>
      <c r="G195" s="595">
        <f t="shared" ref="G195:G238" si="12">D195/E195</f>
        <v>1.6786206896551723</v>
      </c>
      <c r="H195" s="598" t="str">
        <f t="shared" si="10"/>
        <v>Templada cálida, húmeda</v>
      </c>
      <c r="I195" s="595">
        <v>1315.91</v>
      </c>
      <c r="J195" s="599">
        <v>861.15246112530053</v>
      </c>
      <c r="K195" s="599">
        <v>14.72</v>
      </c>
      <c r="L195" s="595">
        <f>I195/J195</f>
        <v>1.5280801709379668</v>
      </c>
      <c r="M195" s="598" t="str">
        <f t="shared" si="11"/>
        <v>Templada cálida, húmeda</v>
      </c>
    </row>
    <row r="196" spans="1:13">
      <c r="A196" s="388"/>
      <c r="B196" s="397" t="s">
        <v>437</v>
      </c>
      <c r="C196" s="402" t="s">
        <v>251</v>
      </c>
      <c r="D196" s="600">
        <v>1355</v>
      </c>
      <c r="E196" s="596">
        <v>701</v>
      </c>
      <c r="F196" s="601">
        <v>13</v>
      </c>
      <c r="G196" s="595">
        <f t="shared" si="12"/>
        <v>1.9329529243937233</v>
      </c>
      <c r="H196" s="598" t="str">
        <f t="shared" ref="H196:H253" si="13">IF(G196&gt;1,"Templada cálida, húmeda","Templada cálida, seca")</f>
        <v>Templada cálida, húmeda</v>
      </c>
      <c r="I196" s="595">
        <v>1442.7</v>
      </c>
      <c r="J196" s="599">
        <v>976.37422777258837</v>
      </c>
      <c r="K196" s="599">
        <v>14.08</v>
      </c>
      <c r="L196" s="595">
        <f>I196/J196</f>
        <v>1.4776096694924497</v>
      </c>
      <c r="M196" s="598" t="str">
        <f t="shared" ref="M196:M253" si="14">IF(L196&gt;1,"Templada cálida, húmeda","Templada cálida, seca")</f>
        <v>Templada cálida, húmeda</v>
      </c>
    </row>
    <row r="197" spans="1:13">
      <c r="A197" s="388"/>
      <c r="B197" s="397" t="s">
        <v>439</v>
      </c>
      <c r="C197" s="402" t="s">
        <v>251</v>
      </c>
      <c r="D197" s="600">
        <v>1458</v>
      </c>
      <c r="E197" s="596">
        <v>697</v>
      </c>
      <c r="F197" s="597">
        <v>12.5</v>
      </c>
      <c r="G197" s="595">
        <f t="shared" si="12"/>
        <v>2.0918220946915351</v>
      </c>
      <c r="H197" s="598" t="str">
        <f t="shared" si="13"/>
        <v>Templada cálida, húmeda</v>
      </c>
      <c r="I197" s="595">
        <v>1269.94</v>
      </c>
      <c r="J197" s="599">
        <v>828.2661254882812</v>
      </c>
      <c r="K197" s="599">
        <v>14.32</v>
      </c>
      <c r="L197" s="595">
        <f>I197/J197</f>
        <v>1.5332511627845971</v>
      </c>
      <c r="M197" s="598" t="str">
        <f t="shared" si="14"/>
        <v>Templada cálida, húmeda</v>
      </c>
    </row>
    <row r="198" spans="1:13">
      <c r="A198" s="388"/>
      <c r="B198" s="397" t="s">
        <v>435</v>
      </c>
      <c r="C198" s="402" t="s">
        <v>251</v>
      </c>
      <c r="D198" s="600">
        <v>1466</v>
      </c>
      <c r="E198" s="596">
        <v>694</v>
      </c>
      <c r="F198" s="601">
        <v>12</v>
      </c>
      <c r="G198" s="595">
        <f t="shared" si="12"/>
        <v>2.1123919308357348</v>
      </c>
      <c r="H198" s="598" t="str">
        <f t="shared" si="13"/>
        <v>Templada cálida, húmeda</v>
      </c>
      <c r="I198" s="595">
        <v>1375.05</v>
      </c>
      <c r="J198" s="599">
        <v>895.01934814453125</v>
      </c>
      <c r="K198" s="599">
        <v>14.81</v>
      </c>
      <c r="L198" s="595">
        <f t="shared" ref="L198:L253" si="15">I198/J198</f>
        <v>1.5363355025236298</v>
      </c>
      <c r="M198" s="598" t="str">
        <f t="shared" si="14"/>
        <v>Templada cálida, húmeda</v>
      </c>
    </row>
    <row r="199" spans="1:13">
      <c r="A199" s="388"/>
      <c r="B199" s="397" t="s">
        <v>445</v>
      </c>
      <c r="C199" s="402" t="s">
        <v>251</v>
      </c>
      <c r="D199" s="600">
        <v>1545</v>
      </c>
      <c r="E199" s="596">
        <v>670</v>
      </c>
      <c r="F199" s="597">
        <v>11.9</v>
      </c>
      <c r="G199" s="595">
        <f t="shared" si="12"/>
        <v>2.3059701492537314</v>
      </c>
      <c r="H199" s="598" t="str">
        <f t="shared" si="13"/>
        <v>Templada cálida, húmeda</v>
      </c>
      <c r="I199" s="595">
        <v>1517.36</v>
      </c>
      <c r="J199" s="599">
        <v>855.66368103027344</v>
      </c>
      <c r="K199" s="599">
        <v>13.09</v>
      </c>
      <c r="L199" s="595">
        <f t="shared" si="15"/>
        <v>1.7733135502175366</v>
      </c>
      <c r="M199" s="598" t="str">
        <f t="shared" si="14"/>
        <v>Templada cálida, húmeda</v>
      </c>
    </row>
    <row r="200" spans="1:13">
      <c r="A200" s="388"/>
      <c r="B200" s="397" t="s">
        <v>447</v>
      </c>
      <c r="C200" s="402" t="s">
        <v>251</v>
      </c>
      <c r="D200" s="600">
        <v>1462</v>
      </c>
      <c r="E200" s="596">
        <v>673</v>
      </c>
      <c r="F200" s="597">
        <v>11.8</v>
      </c>
      <c r="G200" s="595">
        <f t="shared" si="12"/>
        <v>2.1723625557206536</v>
      </c>
      <c r="H200" s="598" t="str">
        <f t="shared" si="13"/>
        <v>Templada cálida, húmeda</v>
      </c>
      <c r="I200" s="595">
        <v>1455.78</v>
      </c>
      <c r="J200" s="599">
        <v>859.78936373802924</v>
      </c>
      <c r="K200" s="599">
        <v>12.4</v>
      </c>
      <c r="L200" s="595">
        <f t="shared" si="15"/>
        <v>1.6931821459977541</v>
      </c>
      <c r="M200" s="598" t="str">
        <f t="shared" si="14"/>
        <v>Templada cálida, húmeda</v>
      </c>
    </row>
    <row r="201" spans="1:13">
      <c r="A201" s="388"/>
      <c r="B201" s="397" t="s">
        <v>449</v>
      </c>
      <c r="C201" s="402" t="s">
        <v>251</v>
      </c>
      <c r="D201" s="600">
        <v>1542</v>
      </c>
      <c r="E201" s="596">
        <v>684</v>
      </c>
      <c r="F201" s="597">
        <v>12.3</v>
      </c>
      <c r="G201" s="595">
        <f t="shared" si="12"/>
        <v>2.2543859649122808</v>
      </c>
      <c r="H201" s="598" t="str">
        <f t="shared" si="13"/>
        <v>Templada cálida, húmeda</v>
      </c>
      <c r="I201" s="595">
        <v>1437.21</v>
      </c>
      <c r="J201" s="599">
        <v>895.59483609134202</v>
      </c>
      <c r="K201" s="599">
        <v>14.02</v>
      </c>
      <c r="L201" s="595">
        <f t="shared" si="15"/>
        <v>1.6047546748621699</v>
      </c>
      <c r="M201" s="598" t="str">
        <f t="shared" si="14"/>
        <v>Templada cálida, húmeda</v>
      </c>
    </row>
    <row r="202" spans="1:13">
      <c r="A202" s="388"/>
      <c r="B202" s="397" t="s">
        <v>451</v>
      </c>
      <c r="C202" s="402" t="s">
        <v>251</v>
      </c>
      <c r="D202" s="600">
        <v>1526</v>
      </c>
      <c r="E202" s="596">
        <v>687</v>
      </c>
      <c r="F202" s="597">
        <v>12.4</v>
      </c>
      <c r="G202" s="595">
        <f t="shared" si="12"/>
        <v>2.2212518195050945</v>
      </c>
      <c r="H202" s="598" t="str">
        <f t="shared" si="13"/>
        <v>Templada cálida, húmeda</v>
      </c>
      <c r="I202" s="595">
        <v>1559.09</v>
      </c>
      <c r="J202" s="599">
        <v>839.07169189453123</v>
      </c>
      <c r="K202" s="599">
        <v>12.76</v>
      </c>
      <c r="L202" s="595">
        <f t="shared" si="15"/>
        <v>1.8581129777835155</v>
      </c>
      <c r="M202" s="598" t="str">
        <f t="shared" si="14"/>
        <v>Templada cálida, húmeda</v>
      </c>
    </row>
    <row r="203" spans="1:13">
      <c r="A203" s="388"/>
      <c r="B203" s="397" t="s">
        <v>453</v>
      </c>
      <c r="C203" s="402" t="s">
        <v>251</v>
      </c>
      <c r="D203" s="600">
        <v>1585</v>
      </c>
      <c r="E203" s="596">
        <v>676</v>
      </c>
      <c r="F203" s="601">
        <v>12</v>
      </c>
      <c r="G203" s="595">
        <f t="shared" si="12"/>
        <v>2.3446745562130178</v>
      </c>
      <c r="H203" s="598" t="str">
        <f t="shared" si="13"/>
        <v>Templada cálida, húmeda</v>
      </c>
      <c r="I203" s="595">
        <v>1434.92</v>
      </c>
      <c r="J203" s="599">
        <v>860.0441861539274</v>
      </c>
      <c r="K203" s="599">
        <v>13.62</v>
      </c>
      <c r="L203" s="595">
        <f t="shared" si="15"/>
        <v>1.6684259054373558</v>
      </c>
      <c r="M203" s="598" t="str">
        <f t="shared" si="14"/>
        <v>Templada cálida, húmeda</v>
      </c>
    </row>
    <row r="204" spans="1:13">
      <c r="A204" s="388"/>
      <c r="B204" s="397" t="s">
        <v>455</v>
      </c>
      <c r="C204" s="402" t="s">
        <v>251</v>
      </c>
      <c r="D204" s="600">
        <v>1459</v>
      </c>
      <c r="E204" s="596">
        <v>695</v>
      </c>
      <c r="F204" s="597">
        <v>12.2</v>
      </c>
      <c r="G204" s="595">
        <f t="shared" si="12"/>
        <v>2.0992805755395683</v>
      </c>
      <c r="H204" s="598" t="str">
        <f t="shared" si="13"/>
        <v>Templada cálida, húmeda</v>
      </c>
      <c r="I204" s="595">
        <v>1384.05</v>
      </c>
      <c r="J204" s="599">
        <v>894.00786798650563</v>
      </c>
      <c r="K204" s="599">
        <v>14.61</v>
      </c>
      <c r="L204" s="595">
        <f t="shared" si="15"/>
        <v>1.5481407374156255</v>
      </c>
      <c r="M204" s="598" t="str">
        <f t="shared" si="14"/>
        <v>Templada cálida, húmeda</v>
      </c>
    </row>
    <row r="205" spans="1:13">
      <c r="A205" s="388"/>
      <c r="B205" s="397" t="s">
        <v>457</v>
      </c>
      <c r="C205" s="402" t="s">
        <v>251</v>
      </c>
      <c r="D205" s="600">
        <v>1527</v>
      </c>
      <c r="E205" s="596">
        <v>681</v>
      </c>
      <c r="F205" s="597">
        <v>12.1</v>
      </c>
      <c r="G205" s="595">
        <f t="shared" si="12"/>
        <v>2.2422907488986783</v>
      </c>
      <c r="H205" s="598" t="str">
        <f t="shared" si="13"/>
        <v>Templada cálida, húmeda</v>
      </c>
      <c r="I205" s="595">
        <v>1390.33</v>
      </c>
      <c r="J205" s="599">
        <v>860.17941839044749</v>
      </c>
      <c r="K205" s="599">
        <v>13.52</v>
      </c>
      <c r="L205" s="595">
        <f t="shared" si="15"/>
        <v>1.6163255830993501</v>
      </c>
      <c r="M205" s="598" t="str">
        <f t="shared" si="14"/>
        <v>Templada cálida, húmeda</v>
      </c>
    </row>
    <row r="206" spans="1:13">
      <c r="A206" s="388"/>
      <c r="B206" s="397" t="s">
        <v>490</v>
      </c>
      <c r="C206" s="402" t="s">
        <v>251</v>
      </c>
      <c r="D206" s="600">
        <v>1060</v>
      </c>
      <c r="E206" s="596">
        <v>701</v>
      </c>
      <c r="F206" s="597">
        <v>13.1</v>
      </c>
      <c r="G206" s="595">
        <f t="shared" si="12"/>
        <v>1.5121255349500713</v>
      </c>
      <c r="H206" s="598" t="str">
        <f t="shared" si="13"/>
        <v>Templada cálida, húmeda</v>
      </c>
      <c r="I206" s="595">
        <v>1303.6199999999999</v>
      </c>
      <c r="J206" s="599">
        <v>944.14003499348962</v>
      </c>
      <c r="K206" s="599">
        <v>14.31</v>
      </c>
      <c r="L206" s="595">
        <f t="shared" si="15"/>
        <v>1.3807485666138382</v>
      </c>
      <c r="M206" s="598" t="str">
        <f t="shared" si="14"/>
        <v>Templada cálida, húmeda</v>
      </c>
    </row>
    <row r="207" spans="1:13">
      <c r="A207" s="388"/>
      <c r="B207" s="397" t="s">
        <v>459</v>
      </c>
      <c r="C207" s="402" t="s">
        <v>251</v>
      </c>
      <c r="D207" s="600">
        <v>1447</v>
      </c>
      <c r="E207" s="596">
        <v>690</v>
      </c>
      <c r="F207" s="597">
        <v>12.5</v>
      </c>
      <c r="G207" s="595">
        <f t="shared" si="12"/>
        <v>2.0971014492753621</v>
      </c>
      <c r="H207" s="598" t="str">
        <f t="shared" si="13"/>
        <v>Templada cálida, húmeda</v>
      </c>
      <c r="I207" s="595">
        <v>1362.37</v>
      </c>
      <c r="J207" s="599">
        <v>869.41018422444665</v>
      </c>
      <c r="K207" s="599">
        <v>13.96</v>
      </c>
      <c r="L207" s="595">
        <f t="shared" si="15"/>
        <v>1.5670048783880945</v>
      </c>
      <c r="M207" s="598" t="str">
        <f t="shared" si="14"/>
        <v>Templada cálida, húmeda</v>
      </c>
    </row>
    <row r="208" spans="1:13">
      <c r="A208" s="388"/>
      <c r="B208" s="397" t="s">
        <v>471</v>
      </c>
      <c r="C208" s="402" t="s">
        <v>251</v>
      </c>
      <c r="D208" s="600">
        <v>1520</v>
      </c>
      <c r="E208" s="596">
        <v>682</v>
      </c>
      <c r="F208" s="597">
        <v>12.2</v>
      </c>
      <c r="G208" s="595">
        <f t="shared" si="12"/>
        <v>2.2287390029325511</v>
      </c>
      <c r="H208" s="598" t="str">
        <f t="shared" si="13"/>
        <v>Templada cálida, húmeda</v>
      </c>
      <c r="I208" s="595">
        <v>1423.74</v>
      </c>
      <c r="J208" s="599">
        <v>869.51115036010742</v>
      </c>
      <c r="K208" s="599">
        <v>13.62</v>
      </c>
      <c r="L208" s="595">
        <f t="shared" si="15"/>
        <v>1.6374028089350656</v>
      </c>
      <c r="M208" s="598" t="str">
        <f t="shared" si="14"/>
        <v>Templada cálida, húmeda</v>
      </c>
    </row>
    <row r="209" spans="1:13">
      <c r="A209" s="388"/>
      <c r="B209" s="397" t="s">
        <v>461</v>
      </c>
      <c r="C209" s="402" t="s">
        <v>251</v>
      </c>
      <c r="D209" s="600">
        <v>1535</v>
      </c>
      <c r="E209" s="596">
        <v>678</v>
      </c>
      <c r="F209" s="597">
        <v>11.5</v>
      </c>
      <c r="G209" s="595">
        <f t="shared" si="12"/>
        <v>2.2640117994100293</v>
      </c>
      <c r="H209" s="598" t="str">
        <f t="shared" si="13"/>
        <v>Templada cálida, húmeda</v>
      </c>
      <c r="I209" s="595">
        <v>1311.64</v>
      </c>
      <c r="J209" s="599">
        <v>875.56069183349609</v>
      </c>
      <c r="K209" s="599">
        <v>14.52</v>
      </c>
      <c r="L209" s="595">
        <f t="shared" si="15"/>
        <v>1.4980572017838285</v>
      </c>
      <c r="M209" s="598" t="str">
        <f t="shared" si="14"/>
        <v>Templada cálida, húmeda</v>
      </c>
    </row>
    <row r="210" spans="1:13">
      <c r="A210" s="388"/>
      <c r="B210" s="397" t="s">
        <v>463</v>
      </c>
      <c r="C210" s="402" t="s">
        <v>251</v>
      </c>
      <c r="D210" s="600">
        <v>1495</v>
      </c>
      <c r="E210" s="596">
        <v>695</v>
      </c>
      <c r="F210" s="597">
        <v>12.7</v>
      </c>
      <c r="G210" s="595">
        <f t="shared" si="12"/>
        <v>2.1510791366906474</v>
      </c>
      <c r="H210" s="598" t="str">
        <f t="shared" si="13"/>
        <v>Templada cálida, húmeda</v>
      </c>
      <c r="I210" s="595">
        <v>1257.54</v>
      </c>
      <c r="J210" s="599">
        <v>865.9210144042969</v>
      </c>
      <c r="K210" s="599">
        <v>14.33</v>
      </c>
      <c r="L210" s="595">
        <f t="shared" si="15"/>
        <v>1.4522571678955201</v>
      </c>
      <c r="M210" s="598" t="str">
        <f t="shared" si="14"/>
        <v>Templada cálida, húmeda</v>
      </c>
    </row>
    <row r="211" spans="1:13">
      <c r="A211" s="388"/>
      <c r="B211" s="397" t="s">
        <v>304</v>
      </c>
      <c r="C211" s="402" t="s">
        <v>251</v>
      </c>
      <c r="D211" s="600">
        <v>1570</v>
      </c>
      <c r="E211" s="596">
        <v>668</v>
      </c>
      <c r="F211" s="597">
        <v>11.7</v>
      </c>
      <c r="G211" s="595">
        <f t="shared" si="12"/>
        <v>2.3502994011976046</v>
      </c>
      <c r="H211" s="598" t="str">
        <f t="shared" si="13"/>
        <v>Templada cálida, húmeda</v>
      </c>
      <c r="I211" s="595">
        <v>1436.81</v>
      </c>
      <c r="J211" s="599">
        <v>880.77832757859005</v>
      </c>
      <c r="K211" s="599">
        <v>13.74</v>
      </c>
      <c r="L211" s="595">
        <f t="shared" si="15"/>
        <v>1.6312958153160237</v>
      </c>
      <c r="M211" s="598" t="str">
        <f t="shared" si="14"/>
        <v>Templada cálida, húmeda</v>
      </c>
    </row>
    <row r="212" spans="1:13">
      <c r="A212" s="388"/>
      <c r="B212" s="397" t="s">
        <v>469</v>
      </c>
      <c r="C212" s="402" t="s">
        <v>251</v>
      </c>
      <c r="D212" s="600">
        <v>1218</v>
      </c>
      <c r="E212" s="596">
        <v>722</v>
      </c>
      <c r="F212" s="597">
        <v>13.7</v>
      </c>
      <c r="G212" s="595">
        <f t="shared" si="12"/>
        <v>1.6869806094182827</v>
      </c>
      <c r="H212" s="598" t="str">
        <f t="shared" si="13"/>
        <v>Templada cálida, húmeda</v>
      </c>
      <c r="I212" s="595">
        <v>1254.8900000000001</v>
      </c>
      <c r="J212" s="599">
        <v>795.87260567801343</v>
      </c>
      <c r="K212" s="599">
        <v>14.24</v>
      </c>
      <c r="L212" s="595">
        <f t="shared" si="15"/>
        <v>1.5767473224322681</v>
      </c>
      <c r="M212" s="598" t="str">
        <f t="shared" si="14"/>
        <v>Templada cálida, húmeda</v>
      </c>
    </row>
    <row r="213" spans="1:13">
      <c r="A213" s="388"/>
      <c r="B213" s="397" t="s">
        <v>479</v>
      </c>
      <c r="C213" s="402" t="s">
        <v>251</v>
      </c>
      <c r="D213" s="600">
        <v>1375</v>
      </c>
      <c r="E213" s="596">
        <v>616</v>
      </c>
      <c r="F213" s="597">
        <v>9.8000000000000007</v>
      </c>
      <c r="G213" s="595">
        <f t="shared" si="12"/>
        <v>2.2321428571428572</v>
      </c>
      <c r="H213" s="598" t="str">
        <f t="shared" si="13"/>
        <v>Templada cálida, húmeda</v>
      </c>
      <c r="I213" s="595">
        <v>1378.13</v>
      </c>
      <c r="J213" s="599">
        <v>878.79896129261363</v>
      </c>
      <c r="K213" s="599">
        <v>11.74</v>
      </c>
      <c r="L213" s="595">
        <f t="shared" si="15"/>
        <v>1.5681971198201317</v>
      </c>
      <c r="M213" s="598" t="str">
        <f t="shared" si="14"/>
        <v>Templada cálida, húmeda</v>
      </c>
    </row>
    <row r="214" spans="1:13">
      <c r="A214" s="388"/>
      <c r="B214" s="397" t="s">
        <v>475</v>
      </c>
      <c r="C214" s="402" t="s">
        <v>251</v>
      </c>
      <c r="D214" s="600">
        <v>1464</v>
      </c>
      <c r="E214" s="596">
        <v>696</v>
      </c>
      <c r="F214" s="597">
        <v>12.4</v>
      </c>
      <c r="G214" s="595">
        <f t="shared" si="12"/>
        <v>2.103448275862069</v>
      </c>
      <c r="H214" s="598" t="str">
        <f t="shared" si="13"/>
        <v>Templada cálida, húmeda</v>
      </c>
      <c r="I214" s="595">
        <v>1429.36</v>
      </c>
      <c r="J214" s="599">
        <v>891.54576764787942</v>
      </c>
      <c r="K214" s="599">
        <v>14.5</v>
      </c>
      <c r="L214" s="595">
        <f t="shared" si="15"/>
        <v>1.603237940067854</v>
      </c>
      <c r="M214" s="598" t="str">
        <f t="shared" si="14"/>
        <v>Templada cálida, húmeda</v>
      </c>
    </row>
    <row r="215" spans="1:13">
      <c r="A215" s="388"/>
      <c r="B215" s="397" t="s">
        <v>492</v>
      </c>
      <c r="C215" s="402" t="s">
        <v>251</v>
      </c>
      <c r="D215" s="600">
        <v>1172</v>
      </c>
      <c r="E215" s="596">
        <v>682</v>
      </c>
      <c r="F215" s="597">
        <v>11.6</v>
      </c>
      <c r="G215" s="595">
        <f t="shared" si="12"/>
        <v>1.718475073313783</v>
      </c>
      <c r="H215" s="598" t="str">
        <f t="shared" si="13"/>
        <v>Templada cálida, húmeda</v>
      </c>
      <c r="I215" s="595">
        <v>838.65</v>
      </c>
      <c r="J215" s="599" t="e">
        <v>#N/A</v>
      </c>
      <c r="K215" s="599">
        <v>13.08</v>
      </c>
      <c r="L215" s="595" t="e">
        <f t="shared" si="15"/>
        <v>#N/A</v>
      </c>
      <c r="M215" s="598" t="e">
        <f t="shared" si="14"/>
        <v>#N/A</v>
      </c>
    </row>
    <row r="216" spans="1:13">
      <c r="A216" s="388"/>
      <c r="B216" s="397" t="s">
        <v>477</v>
      </c>
      <c r="C216" s="402" t="s">
        <v>251</v>
      </c>
      <c r="D216" s="600">
        <v>1207</v>
      </c>
      <c r="E216" s="596">
        <v>670</v>
      </c>
      <c r="F216" s="597">
        <v>11.7</v>
      </c>
      <c r="G216" s="595">
        <f t="shared" si="12"/>
        <v>1.8014925373134327</v>
      </c>
      <c r="H216" s="598" t="str">
        <f t="shared" si="13"/>
        <v>Templada cálida, húmeda</v>
      </c>
      <c r="I216" s="595">
        <v>1384.87</v>
      </c>
      <c r="J216" s="599">
        <v>898.64990983272628</v>
      </c>
      <c r="K216" s="599">
        <v>12.45</v>
      </c>
      <c r="L216" s="595">
        <f t="shared" si="15"/>
        <v>1.5410561831111496</v>
      </c>
      <c r="M216" s="598" t="str">
        <f t="shared" si="14"/>
        <v>Templada cálida, húmeda</v>
      </c>
    </row>
    <row r="217" spans="1:13">
      <c r="A217" s="388"/>
      <c r="B217" s="397" t="s">
        <v>487</v>
      </c>
      <c r="C217" s="402" t="s">
        <v>251</v>
      </c>
      <c r="D217" s="600">
        <v>1530</v>
      </c>
      <c r="E217" s="596">
        <v>682</v>
      </c>
      <c r="F217" s="597">
        <v>11.6</v>
      </c>
      <c r="G217" s="595">
        <f t="shared" si="12"/>
        <v>2.2434017595307916</v>
      </c>
      <c r="H217" s="598" t="str">
        <f t="shared" si="13"/>
        <v>Templada cálida, húmeda</v>
      </c>
      <c r="I217" s="595">
        <v>1329.31</v>
      </c>
      <c r="J217" s="599">
        <v>883.25242106119788</v>
      </c>
      <c r="K217" s="599">
        <v>14.48</v>
      </c>
      <c r="L217" s="595">
        <f t="shared" si="15"/>
        <v>1.505017103041596</v>
      </c>
      <c r="M217" s="598" t="str">
        <f t="shared" si="14"/>
        <v>Templada cálida, húmeda</v>
      </c>
    </row>
    <row r="218" spans="1:13">
      <c r="A218" s="388"/>
      <c r="B218" s="397" t="s">
        <v>480</v>
      </c>
      <c r="C218" s="402" t="s">
        <v>251</v>
      </c>
      <c r="D218" s="600">
        <v>1375</v>
      </c>
      <c r="E218" s="596">
        <v>710</v>
      </c>
      <c r="F218" s="597">
        <v>13.1</v>
      </c>
      <c r="G218" s="595">
        <f t="shared" si="12"/>
        <v>1.9366197183098592</v>
      </c>
      <c r="H218" s="598" t="str">
        <f t="shared" si="13"/>
        <v>Templada cálida, húmeda</v>
      </c>
      <c r="I218" s="595">
        <v>1266.9000000000001</v>
      </c>
      <c r="J218" s="599">
        <v>827.77848510742183</v>
      </c>
      <c r="K218" s="599">
        <v>14.5</v>
      </c>
      <c r="L218" s="595">
        <f t="shared" si="15"/>
        <v>1.5304819136916719</v>
      </c>
      <c r="M218" s="598" t="str">
        <f t="shared" si="14"/>
        <v>Templada cálida, húmeda</v>
      </c>
    </row>
    <row r="219" spans="1:13">
      <c r="A219" s="388"/>
      <c r="B219" s="397" t="s">
        <v>481</v>
      </c>
      <c r="C219" s="402" t="s">
        <v>251</v>
      </c>
      <c r="D219" s="600">
        <v>1193</v>
      </c>
      <c r="E219" s="596">
        <v>723</v>
      </c>
      <c r="F219" s="597">
        <v>13.8</v>
      </c>
      <c r="G219" s="595">
        <f t="shared" si="12"/>
        <v>1.6500691562932226</v>
      </c>
      <c r="H219" s="598" t="str">
        <f t="shared" si="13"/>
        <v>Templada cálida, húmeda</v>
      </c>
      <c r="I219" s="595">
        <v>1361.72</v>
      </c>
      <c r="J219" s="599">
        <v>816.19333496093748</v>
      </c>
      <c r="K219" s="599">
        <v>14.79</v>
      </c>
      <c r="L219" s="595">
        <f t="shared" si="15"/>
        <v>1.6683792205497134</v>
      </c>
      <c r="M219" s="598" t="str">
        <f t="shared" si="14"/>
        <v>Templada cálida, húmeda</v>
      </c>
    </row>
    <row r="220" spans="1:13">
      <c r="A220" s="388"/>
      <c r="B220" s="397" t="s">
        <v>372</v>
      </c>
      <c r="C220" s="402" t="s">
        <v>251</v>
      </c>
      <c r="D220" s="600">
        <v>1502</v>
      </c>
      <c r="E220" s="596">
        <v>681</v>
      </c>
      <c r="F220" s="601">
        <v>12</v>
      </c>
      <c r="G220" s="595">
        <f t="shared" si="12"/>
        <v>2.2055800293685754</v>
      </c>
      <c r="H220" s="598" t="str">
        <f t="shared" si="13"/>
        <v>Templada cálida, húmeda</v>
      </c>
      <c r="I220" s="595">
        <v>1401.97</v>
      </c>
      <c r="J220" s="599">
        <v>877.30554433969348</v>
      </c>
      <c r="K220" s="599">
        <v>13.66</v>
      </c>
      <c r="L220" s="595">
        <f t="shared" si="15"/>
        <v>1.5980407385379021</v>
      </c>
      <c r="M220" s="598" t="str">
        <f t="shared" si="14"/>
        <v>Templada cálida, húmeda</v>
      </c>
    </row>
    <row r="221" spans="1:13">
      <c r="A221" s="388"/>
      <c r="B221" s="397" t="s">
        <v>493</v>
      </c>
      <c r="C221" s="402" t="s">
        <v>251</v>
      </c>
      <c r="D221" s="600">
        <v>1186</v>
      </c>
      <c r="E221" s="596">
        <v>702</v>
      </c>
      <c r="F221" s="597">
        <v>13.1</v>
      </c>
      <c r="G221" s="595">
        <f t="shared" si="12"/>
        <v>1.6894586894586894</v>
      </c>
      <c r="H221" s="598" t="str">
        <f t="shared" si="13"/>
        <v>Templada cálida, húmeda</v>
      </c>
      <c r="I221" s="595">
        <v>1385.49</v>
      </c>
      <c r="J221" s="599">
        <v>857.6723754882812</v>
      </c>
      <c r="K221" s="599">
        <v>14.23</v>
      </c>
      <c r="L221" s="595">
        <f t="shared" si="15"/>
        <v>1.6154070477217213</v>
      </c>
      <c r="M221" s="598" t="str">
        <f t="shared" si="14"/>
        <v>Templada cálida, húmeda</v>
      </c>
    </row>
    <row r="222" spans="1:13">
      <c r="A222" s="388"/>
      <c r="B222" s="397" t="s">
        <v>441</v>
      </c>
      <c r="C222" s="402" t="s">
        <v>251</v>
      </c>
      <c r="D222" s="600">
        <v>1283</v>
      </c>
      <c r="E222" s="596">
        <v>712</v>
      </c>
      <c r="F222" s="597">
        <v>13.5</v>
      </c>
      <c r="G222" s="595">
        <f t="shared" si="12"/>
        <v>1.8019662921348314</v>
      </c>
      <c r="H222" s="598" t="str">
        <f t="shared" si="13"/>
        <v>Templada cálida, húmeda</v>
      </c>
      <c r="I222" s="595">
        <v>1276.29</v>
      </c>
      <c r="J222" s="599">
        <v>897.79942138671879</v>
      </c>
      <c r="K222" s="599">
        <v>14.2</v>
      </c>
      <c r="L222" s="595">
        <f t="shared" si="15"/>
        <v>1.4215758771916716</v>
      </c>
      <c r="M222" s="598" t="str">
        <f t="shared" si="14"/>
        <v>Templada cálida, húmeda</v>
      </c>
    </row>
    <row r="223" spans="1:13">
      <c r="A223" s="388"/>
      <c r="B223" s="397" t="s">
        <v>482</v>
      </c>
      <c r="C223" s="402" t="s">
        <v>251</v>
      </c>
      <c r="D223" s="600">
        <v>1190</v>
      </c>
      <c r="E223" s="596">
        <v>721</v>
      </c>
      <c r="F223" s="597">
        <v>13.7</v>
      </c>
      <c r="G223" s="595">
        <f t="shared" si="12"/>
        <v>1.6504854368932038</v>
      </c>
      <c r="H223" s="598" t="str">
        <f t="shared" si="13"/>
        <v>Templada cálida, húmeda</v>
      </c>
      <c r="I223" s="595">
        <v>1293.21</v>
      </c>
      <c r="J223" s="599">
        <v>839.09376307896207</v>
      </c>
      <c r="K223" s="599">
        <v>14.71</v>
      </c>
      <c r="L223" s="595">
        <f t="shared" si="15"/>
        <v>1.5411984415838207</v>
      </c>
      <c r="M223" s="598" t="str">
        <f t="shared" si="14"/>
        <v>Templada cálida, húmeda</v>
      </c>
    </row>
    <row r="224" spans="1:13">
      <c r="A224" s="388"/>
      <c r="B224" s="397" t="s">
        <v>478</v>
      </c>
      <c r="C224" s="402" t="s">
        <v>251</v>
      </c>
      <c r="D224" s="600">
        <v>1201</v>
      </c>
      <c r="E224" s="596">
        <v>707</v>
      </c>
      <c r="F224" s="597">
        <v>13.3</v>
      </c>
      <c r="G224" s="595">
        <f t="shared" si="12"/>
        <v>1.6987270155586986</v>
      </c>
      <c r="H224" s="598" t="str">
        <f t="shared" si="13"/>
        <v>Templada cálida, húmeda</v>
      </c>
      <c r="I224" s="595">
        <v>1328.25</v>
      </c>
      <c r="J224" s="599">
        <v>853.05255562918524</v>
      </c>
      <c r="K224" s="599">
        <v>14.21</v>
      </c>
      <c r="L224" s="595">
        <f t="shared" si="15"/>
        <v>1.5570552965758644</v>
      </c>
      <c r="M224" s="598" t="str">
        <f t="shared" si="14"/>
        <v>Templada cálida, húmeda</v>
      </c>
    </row>
    <row r="225" spans="1:13">
      <c r="A225" s="388"/>
      <c r="B225" s="397" t="s">
        <v>483</v>
      </c>
      <c r="C225" s="402" t="s">
        <v>251</v>
      </c>
      <c r="D225" s="600">
        <v>1192</v>
      </c>
      <c r="E225" s="596">
        <v>726</v>
      </c>
      <c r="F225" s="597">
        <v>13.9</v>
      </c>
      <c r="G225" s="595">
        <f t="shared" si="12"/>
        <v>1.6418732782369145</v>
      </c>
      <c r="H225" s="598" t="str">
        <f t="shared" si="13"/>
        <v>Templada cálida, húmeda</v>
      </c>
      <c r="I225" s="595">
        <v>1377.5</v>
      </c>
      <c r="J225" s="599">
        <v>819.94606526692712</v>
      </c>
      <c r="K225" s="599">
        <v>14.85</v>
      </c>
      <c r="L225" s="595">
        <f t="shared" si="15"/>
        <v>1.679988548456008</v>
      </c>
      <c r="M225" s="598" t="str">
        <f t="shared" si="14"/>
        <v>Templada cálida, húmeda</v>
      </c>
    </row>
    <row r="226" spans="1:13">
      <c r="A226" s="388"/>
      <c r="B226" s="397" t="s">
        <v>485</v>
      </c>
      <c r="C226" s="402" t="s">
        <v>251</v>
      </c>
      <c r="D226" s="600">
        <v>1271</v>
      </c>
      <c r="E226" s="596">
        <v>719</v>
      </c>
      <c r="F226" s="597">
        <v>13.4</v>
      </c>
      <c r="G226" s="595">
        <f t="shared" si="12"/>
        <v>1.7677329624478442</v>
      </c>
      <c r="H226" s="598" t="str">
        <f t="shared" si="13"/>
        <v>Templada cálida, húmeda</v>
      </c>
      <c r="I226" s="595">
        <v>1249.19</v>
      </c>
      <c r="J226" s="599" t="e">
        <v>#N/A</v>
      </c>
      <c r="K226" s="599">
        <v>14.57</v>
      </c>
      <c r="L226" s="595" t="e">
        <f t="shared" si="15"/>
        <v>#N/A</v>
      </c>
      <c r="M226" s="598" t="e">
        <f t="shared" si="14"/>
        <v>#N/A</v>
      </c>
    </row>
    <row r="227" spans="1:13">
      <c r="A227" s="388"/>
      <c r="B227" s="397" t="s">
        <v>486</v>
      </c>
      <c r="C227" s="402" t="s">
        <v>251</v>
      </c>
      <c r="D227" s="600">
        <v>1347</v>
      </c>
      <c r="E227" s="596">
        <v>692</v>
      </c>
      <c r="F227" s="597">
        <v>12.7</v>
      </c>
      <c r="G227" s="595">
        <f t="shared" si="12"/>
        <v>1.9465317919075145</v>
      </c>
      <c r="H227" s="598" t="str">
        <f t="shared" si="13"/>
        <v>Templada cálida, húmeda</v>
      </c>
      <c r="I227" s="595">
        <v>1331.24</v>
      </c>
      <c r="J227" s="599">
        <v>797.93261628992423</v>
      </c>
      <c r="K227" s="599">
        <v>13.34</v>
      </c>
      <c r="L227" s="595">
        <f t="shared" si="15"/>
        <v>1.6683614290511739</v>
      </c>
      <c r="M227" s="598" t="str">
        <f t="shared" si="14"/>
        <v>Templada cálida, húmeda</v>
      </c>
    </row>
    <row r="228" spans="1:13">
      <c r="A228" s="388"/>
      <c r="B228" s="397" t="s">
        <v>488</v>
      </c>
      <c r="C228" s="402" t="s">
        <v>251</v>
      </c>
      <c r="D228" s="600">
        <v>1425</v>
      </c>
      <c r="E228" s="596">
        <v>682</v>
      </c>
      <c r="F228" s="597">
        <v>12.5</v>
      </c>
      <c r="G228" s="595">
        <f t="shared" si="12"/>
        <v>2.0894428152492668</v>
      </c>
      <c r="H228" s="598" t="str">
        <f t="shared" si="13"/>
        <v>Templada cálida, húmeda</v>
      </c>
      <c r="I228" s="595">
        <v>1440.67</v>
      </c>
      <c r="J228" s="599" t="e">
        <v>#N/A</v>
      </c>
      <c r="K228" s="599">
        <v>12.36</v>
      </c>
      <c r="L228" s="595" t="e">
        <f t="shared" si="15"/>
        <v>#N/A</v>
      </c>
      <c r="M228" s="598" t="e">
        <f t="shared" si="14"/>
        <v>#N/A</v>
      </c>
    </row>
    <row r="229" spans="1:13">
      <c r="A229" s="388"/>
      <c r="B229" s="397" t="s">
        <v>489</v>
      </c>
      <c r="C229" s="402" t="s">
        <v>251</v>
      </c>
      <c r="D229" s="600">
        <v>1332</v>
      </c>
      <c r="E229" s="596">
        <v>625</v>
      </c>
      <c r="F229" s="597">
        <v>10.1</v>
      </c>
      <c r="G229" s="595">
        <f t="shared" si="12"/>
        <v>2.1312000000000002</v>
      </c>
      <c r="H229" s="598" t="str">
        <f t="shared" si="13"/>
        <v>Templada cálida, húmeda</v>
      </c>
      <c r="I229" s="595">
        <v>1743.6</v>
      </c>
      <c r="J229" s="599">
        <v>876.93075561523438</v>
      </c>
      <c r="K229" s="599">
        <v>13.8</v>
      </c>
      <c r="L229" s="595">
        <f t="shared" si="15"/>
        <v>1.9882983791311213</v>
      </c>
      <c r="M229" s="598" t="str">
        <f t="shared" si="14"/>
        <v>Templada cálida, húmeda</v>
      </c>
    </row>
    <row r="230" spans="1:13">
      <c r="A230" s="388"/>
      <c r="B230" s="397" t="s">
        <v>491</v>
      </c>
      <c r="C230" s="402" t="s">
        <v>251</v>
      </c>
      <c r="D230" s="600">
        <v>1326</v>
      </c>
      <c r="E230" s="596">
        <v>713</v>
      </c>
      <c r="F230" s="597">
        <v>13.3</v>
      </c>
      <c r="G230" s="595">
        <f t="shared" si="12"/>
        <v>1.8597475455820476</v>
      </c>
      <c r="H230" s="598" t="str">
        <f t="shared" si="13"/>
        <v>Templada cálida, húmeda</v>
      </c>
      <c r="I230" s="595">
        <v>1197.99</v>
      </c>
      <c r="J230" s="599">
        <v>833.69804030198316</v>
      </c>
      <c r="K230" s="599">
        <v>14.68</v>
      </c>
      <c r="L230" s="595">
        <f t="shared" si="15"/>
        <v>1.4369591171955527</v>
      </c>
      <c r="M230" s="598" t="str">
        <f t="shared" si="14"/>
        <v>Templada cálida, húmeda</v>
      </c>
    </row>
    <row r="231" spans="1:13">
      <c r="A231" s="388"/>
      <c r="B231" s="397" t="s">
        <v>311</v>
      </c>
      <c r="C231" s="402" t="s">
        <v>251</v>
      </c>
      <c r="D231" s="600">
        <v>1316</v>
      </c>
      <c r="E231" s="596">
        <v>694</v>
      </c>
      <c r="F231" s="597">
        <v>12.5</v>
      </c>
      <c r="G231" s="595">
        <f t="shared" si="12"/>
        <v>1.8962536023054755</v>
      </c>
      <c r="H231" s="598" t="str">
        <f t="shared" si="13"/>
        <v>Templada cálida, húmeda</v>
      </c>
      <c r="I231" s="595">
        <v>1330.49</v>
      </c>
      <c r="J231" s="599">
        <v>890.22830918255977</v>
      </c>
      <c r="K231" s="599">
        <v>13.4</v>
      </c>
      <c r="L231" s="595">
        <f t="shared" si="15"/>
        <v>1.494549191792951</v>
      </c>
      <c r="M231" s="598" t="str">
        <f t="shared" si="14"/>
        <v>Templada cálida, húmeda</v>
      </c>
    </row>
    <row r="232" spans="1:13">
      <c r="A232" s="388"/>
      <c r="B232" s="397" t="s">
        <v>301</v>
      </c>
      <c r="C232" s="402" t="s">
        <v>251</v>
      </c>
      <c r="D232" s="600">
        <v>1478</v>
      </c>
      <c r="E232" s="596">
        <v>679</v>
      </c>
      <c r="F232" s="601">
        <v>12</v>
      </c>
      <c r="G232" s="595">
        <f t="shared" si="12"/>
        <v>2.1767304860088363</v>
      </c>
      <c r="H232" s="598" t="str">
        <f t="shared" si="13"/>
        <v>Templada cálida, húmeda</v>
      </c>
      <c r="I232" s="595">
        <v>1521.54</v>
      </c>
      <c r="J232" s="599">
        <v>890.4592004724451</v>
      </c>
      <c r="K232" s="599">
        <v>12.66</v>
      </c>
      <c r="L232" s="595">
        <f t="shared" si="15"/>
        <v>1.7087138851423249</v>
      </c>
      <c r="M232" s="598" t="str">
        <f t="shared" si="14"/>
        <v>Templada cálida, húmeda</v>
      </c>
    </row>
    <row r="233" spans="1:13">
      <c r="A233" s="388"/>
      <c r="B233" s="397" t="s">
        <v>324</v>
      </c>
      <c r="C233" s="402" t="s">
        <v>251</v>
      </c>
      <c r="D233" s="600">
        <v>1227</v>
      </c>
      <c r="E233" s="596">
        <v>696</v>
      </c>
      <c r="F233" s="601">
        <v>13</v>
      </c>
      <c r="G233" s="595">
        <f t="shared" si="12"/>
        <v>1.7629310344827587</v>
      </c>
      <c r="H233" s="598" t="str">
        <f t="shared" si="13"/>
        <v>Templada cálida, húmeda</v>
      </c>
      <c r="I233" s="595">
        <v>1402.54</v>
      </c>
      <c r="J233" s="599">
        <v>983.85681830512158</v>
      </c>
      <c r="K233" s="599">
        <v>14.11</v>
      </c>
      <c r="L233" s="595">
        <f t="shared" si="15"/>
        <v>1.4255529604563182</v>
      </c>
      <c r="M233" s="598" t="str">
        <f t="shared" si="14"/>
        <v>Templada cálida, húmeda</v>
      </c>
    </row>
    <row r="234" spans="1:13">
      <c r="A234" s="388"/>
      <c r="B234" s="397" t="s">
        <v>280</v>
      </c>
      <c r="C234" s="402" t="s">
        <v>251</v>
      </c>
      <c r="D234" s="600">
        <v>1357</v>
      </c>
      <c r="E234" s="596">
        <v>686</v>
      </c>
      <c r="F234" s="597">
        <v>12.2</v>
      </c>
      <c r="G234" s="595">
        <f t="shared" si="12"/>
        <v>1.9781341107871719</v>
      </c>
      <c r="H234" s="598" t="str">
        <f t="shared" si="13"/>
        <v>Templada cálida, húmeda</v>
      </c>
      <c r="I234" s="595">
        <v>1393.68</v>
      </c>
      <c r="J234" s="599">
        <v>977.58915056501121</v>
      </c>
      <c r="K234" s="599">
        <v>13.08</v>
      </c>
      <c r="L234" s="595">
        <f t="shared" si="15"/>
        <v>1.4256295696351615</v>
      </c>
      <c r="M234" s="598" t="str">
        <f t="shared" si="14"/>
        <v>Templada cálida, húmeda</v>
      </c>
    </row>
    <row r="235" spans="1:13">
      <c r="A235" s="388"/>
      <c r="B235" s="397" t="s">
        <v>415</v>
      </c>
      <c r="C235" s="402" t="s">
        <v>251</v>
      </c>
      <c r="D235" s="600">
        <v>1357</v>
      </c>
      <c r="E235" s="596">
        <v>704</v>
      </c>
      <c r="F235" s="601">
        <v>13</v>
      </c>
      <c r="G235" s="595">
        <f t="shared" si="12"/>
        <v>1.9275568181818181</v>
      </c>
      <c r="H235" s="598" t="str">
        <f t="shared" si="13"/>
        <v>Templada cálida, húmeda</v>
      </c>
      <c r="I235" s="595">
        <v>1495.58</v>
      </c>
      <c r="J235" s="599">
        <v>1011.6361868722098</v>
      </c>
      <c r="K235" s="599">
        <v>13.95</v>
      </c>
      <c r="L235" s="595">
        <f t="shared" si="15"/>
        <v>1.4783773251766072</v>
      </c>
      <c r="M235" s="598" t="str">
        <f t="shared" si="14"/>
        <v>Templada cálida, húmeda</v>
      </c>
    </row>
    <row r="236" spans="1:13">
      <c r="A236" s="388"/>
      <c r="B236" s="397" t="s">
        <v>494</v>
      </c>
      <c r="C236" s="402" t="s">
        <v>251</v>
      </c>
      <c r="D236" s="600">
        <v>1539</v>
      </c>
      <c r="E236" s="596">
        <v>681</v>
      </c>
      <c r="F236" s="597">
        <v>12.2</v>
      </c>
      <c r="G236" s="595">
        <f t="shared" si="12"/>
        <v>2.2599118942731278</v>
      </c>
      <c r="H236" s="598" t="str">
        <f t="shared" si="13"/>
        <v>Templada cálida, húmeda</v>
      </c>
      <c r="I236" s="595">
        <v>1451.7</v>
      </c>
      <c r="J236" s="599">
        <v>855.63673570421008</v>
      </c>
      <c r="K236" s="599">
        <v>13.18</v>
      </c>
      <c r="L236" s="595">
        <f t="shared" si="15"/>
        <v>1.6966312214320898</v>
      </c>
      <c r="M236" s="598" t="str">
        <f t="shared" si="14"/>
        <v>Templada cálida, húmeda</v>
      </c>
    </row>
    <row r="237" spans="1:13">
      <c r="A237" s="388"/>
      <c r="B237" s="397" t="s">
        <v>495</v>
      </c>
      <c r="C237" s="402" t="s">
        <v>251</v>
      </c>
      <c r="D237" s="600">
        <v>1279</v>
      </c>
      <c r="E237" s="596">
        <v>713</v>
      </c>
      <c r="F237" s="597">
        <v>13.3</v>
      </c>
      <c r="G237" s="595">
        <f t="shared" si="12"/>
        <v>1.79382889200561</v>
      </c>
      <c r="H237" s="598" t="str">
        <f t="shared" si="13"/>
        <v>Templada cálida, húmeda</v>
      </c>
      <c r="I237" s="595">
        <v>1392.45</v>
      </c>
      <c r="J237" s="599">
        <v>934.5307543945313</v>
      </c>
      <c r="K237" s="599">
        <v>14.3</v>
      </c>
      <c r="L237" s="595">
        <f t="shared" si="15"/>
        <v>1.4899991182228645</v>
      </c>
      <c r="M237" s="598" t="str">
        <f t="shared" si="14"/>
        <v>Templada cálida, húmeda</v>
      </c>
    </row>
    <row r="238" spans="1:13">
      <c r="A238" s="388"/>
      <c r="B238" s="397" t="s">
        <v>497</v>
      </c>
      <c r="C238" s="402" t="s">
        <v>251</v>
      </c>
      <c r="D238" s="600">
        <v>1066</v>
      </c>
      <c r="E238" s="596">
        <v>702</v>
      </c>
      <c r="F238" s="597">
        <v>13.2</v>
      </c>
      <c r="G238" s="595">
        <f t="shared" si="12"/>
        <v>1.5185185185185186</v>
      </c>
      <c r="H238" s="598" t="str">
        <f t="shared" si="13"/>
        <v>Templada cálida, húmeda</v>
      </c>
      <c r="I238" s="595">
        <v>1425.78</v>
      </c>
      <c r="J238" s="599">
        <v>944.153564453125</v>
      </c>
      <c r="K238" s="599">
        <v>14.11</v>
      </c>
      <c r="L238" s="595">
        <f t="shared" si="15"/>
        <v>1.5101145128079285</v>
      </c>
      <c r="M238" s="598" t="str">
        <f t="shared" si="14"/>
        <v>Templada cálida, húmeda</v>
      </c>
    </row>
    <row r="239" spans="1:13">
      <c r="A239" s="388"/>
      <c r="B239" s="397" t="s">
        <v>345</v>
      </c>
      <c r="C239" s="402" t="s">
        <v>251</v>
      </c>
      <c r="D239" s="600">
        <v>1335</v>
      </c>
      <c r="E239" s="596">
        <v>718</v>
      </c>
      <c r="F239" s="597">
        <v>13.6</v>
      </c>
      <c r="G239" s="595">
        <f t="shared" ref="G239:G253" si="16">D239/E239</f>
        <v>1.8593314763231197</v>
      </c>
      <c r="H239" s="598" t="str">
        <f t="shared" si="13"/>
        <v>Templada cálida, húmeda</v>
      </c>
      <c r="I239" s="595">
        <v>1260.28</v>
      </c>
      <c r="J239" s="599">
        <v>867.81580666934747</v>
      </c>
      <c r="K239" s="599">
        <v>14.39</v>
      </c>
      <c r="L239" s="595">
        <f t="shared" si="15"/>
        <v>1.4522436562165408</v>
      </c>
      <c r="M239" s="598" t="str">
        <f t="shared" si="14"/>
        <v>Templada cálida, húmeda</v>
      </c>
    </row>
    <row r="240" spans="1:13">
      <c r="A240" s="388"/>
      <c r="B240" s="397" t="s">
        <v>363</v>
      </c>
      <c r="C240" s="402" t="s">
        <v>251</v>
      </c>
      <c r="D240" s="600">
        <v>1235</v>
      </c>
      <c r="E240" s="596">
        <v>722</v>
      </c>
      <c r="F240" s="597">
        <v>13.7</v>
      </c>
      <c r="G240" s="595">
        <f t="shared" si="16"/>
        <v>1.7105263157894737</v>
      </c>
      <c r="H240" s="598" t="str">
        <f t="shared" si="13"/>
        <v>Templada cálida, húmeda</v>
      </c>
      <c r="I240" s="595">
        <v>1293.23</v>
      </c>
      <c r="J240" s="599">
        <v>862.83282852172852</v>
      </c>
      <c r="K240" s="599">
        <v>14.66</v>
      </c>
      <c r="L240" s="595">
        <f t="shared" si="15"/>
        <v>1.4988187250775575</v>
      </c>
      <c r="M240" s="598" t="str">
        <f t="shared" si="14"/>
        <v>Templada cálida, húmeda</v>
      </c>
    </row>
    <row r="241" spans="1:13">
      <c r="A241" s="388"/>
      <c r="B241" s="397" t="s">
        <v>443</v>
      </c>
      <c r="C241" s="402" t="s">
        <v>251</v>
      </c>
      <c r="D241" s="600">
        <v>1286</v>
      </c>
      <c r="E241" s="596">
        <v>719</v>
      </c>
      <c r="F241" s="597">
        <v>13.7</v>
      </c>
      <c r="G241" s="595">
        <f t="shared" si="16"/>
        <v>1.7885952712100139</v>
      </c>
      <c r="H241" s="598" t="str">
        <f t="shared" si="13"/>
        <v>Templada cálida, húmeda</v>
      </c>
      <c r="I241" s="595">
        <v>1272.58</v>
      </c>
      <c r="J241" s="599">
        <v>871.83829498291016</v>
      </c>
      <c r="K241" s="599">
        <v>14.49</v>
      </c>
      <c r="L241" s="595">
        <f t="shared" si="15"/>
        <v>1.4596514139413264</v>
      </c>
      <c r="M241" s="598" t="str">
        <f t="shared" si="14"/>
        <v>Templada cálida, húmeda</v>
      </c>
    </row>
    <row r="242" spans="1:13">
      <c r="A242" s="388"/>
      <c r="B242" s="397" t="s">
        <v>484</v>
      </c>
      <c r="C242" s="402" t="s">
        <v>251</v>
      </c>
      <c r="D242" s="600">
        <v>1201</v>
      </c>
      <c r="E242" s="596">
        <v>726</v>
      </c>
      <c r="F242" s="597">
        <v>13.9</v>
      </c>
      <c r="G242" s="595">
        <f t="shared" si="16"/>
        <v>1.6542699724517906</v>
      </c>
      <c r="H242" s="598" t="str">
        <f t="shared" si="13"/>
        <v>Templada cálida, húmeda</v>
      </c>
      <c r="I242" s="595">
        <v>1334</v>
      </c>
      <c r="J242" s="599">
        <v>903.8611999511719</v>
      </c>
      <c r="K242" s="599">
        <v>14.76</v>
      </c>
      <c r="L242" s="595">
        <f t="shared" si="15"/>
        <v>1.4758903248331325</v>
      </c>
      <c r="M242" s="598" t="str">
        <f t="shared" si="14"/>
        <v>Templada cálida, húmeda</v>
      </c>
    </row>
    <row r="243" spans="1:13">
      <c r="A243" s="388"/>
      <c r="B243" s="397" t="s">
        <v>496</v>
      </c>
      <c r="C243" s="402" t="s">
        <v>251</v>
      </c>
      <c r="D243" s="600">
        <v>1276</v>
      </c>
      <c r="E243" s="596">
        <v>722</v>
      </c>
      <c r="F243" s="597">
        <v>13.8</v>
      </c>
      <c r="G243" s="595">
        <f t="shared" si="16"/>
        <v>1.7673130193905817</v>
      </c>
      <c r="H243" s="598" t="str">
        <f t="shared" si="13"/>
        <v>Templada cálida, húmeda</v>
      </c>
      <c r="I243" s="595">
        <v>1304.1500000000001</v>
      </c>
      <c r="J243" s="599">
        <v>883.24357299804683</v>
      </c>
      <c r="K243" s="599">
        <v>14.35</v>
      </c>
      <c r="L243" s="595">
        <f t="shared" si="15"/>
        <v>1.4765462663636999</v>
      </c>
      <c r="M243" s="598" t="str">
        <f t="shared" si="14"/>
        <v>Templada cálida, húmeda</v>
      </c>
    </row>
    <row r="244" spans="1:13">
      <c r="A244" s="388"/>
      <c r="B244" s="397" t="s">
        <v>380</v>
      </c>
      <c r="C244" s="402" t="s">
        <v>251</v>
      </c>
      <c r="D244" s="600">
        <v>1531</v>
      </c>
      <c r="E244" s="596">
        <v>685</v>
      </c>
      <c r="F244" s="597">
        <v>12.1</v>
      </c>
      <c r="G244" s="595">
        <f t="shared" si="16"/>
        <v>2.2350364963503648</v>
      </c>
      <c r="H244" s="598" t="str">
        <f t="shared" si="13"/>
        <v>Templada cálida, húmeda</v>
      </c>
      <c r="I244" s="595">
        <v>1373.05</v>
      </c>
      <c r="J244" s="599">
        <v>878.60746111188621</v>
      </c>
      <c r="K244" s="599">
        <v>14.37</v>
      </c>
      <c r="L244" s="595">
        <f t="shared" si="15"/>
        <v>1.5627570454072766</v>
      </c>
      <c r="M244" s="598" t="str">
        <f t="shared" si="14"/>
        <v>Templada cálida, húmeda</v>
      </c>
    </row>
    <row r="245" spans="1:13">
      <c r="A245" s="388"/>
      <c r="B245" s="397" t="s">
        <v>425</v>
      </c>
      <c r="C245" s="402" t="s">
        <v>251</v>
      </c>
      <c r="D245" s="600">
        <v>1564</v>
      </c>
      <c r="E245" s="596">
        <v>675</v>
      </c>
      <c r="F245" s="597">
        <v>11.8</v>
      </c>
      <c r="G245" s="595">
        <f t="shared" si="16"/>
        <v>2.317037037037037</v>
      </c>
      <c r="H245" s="598" t="str">
        <f t="shared" si="13"/>
        <v>Templada cálida, húmeda</v>
      </c>
      <c r="I245" s="595">
        <v>1459.74</v>
      </c>
      <c r="J245" s="599">
        <v>884.82783338758679</v>
      </c>
      <c r="K245" s="599">
        <v>14.11</v>
      </c>
      <c r="L245" s="595">
        <f t="shared" si="15"/>
        <v>1.6497446677410077</v>
      </c>
      <c r="M245" s="598" t="str">
        <f t="shared" si="14"/>
        <v>Templada cálida, húmeda</v>
      </c>
    </row>
    <row r="246" spans="1:13">
      <c r="A246" s="388"/>
      <c r="B246" s="397" t="s">
        <v>467</v>
      </c>
      <c r="C246" s="402" t="s">
        <v>251</v>
      </c>
      <c r="D246" s="600">
        <v>1531</v>
      </c>
      <c r="E246" s="596">
        <v>690</v>
      </c>
      <c r="F246" s="597">
        <v>12.1</v>
      </c>
      <c r="G246" s="595">
        <f t="shared" si="16"/>
        <v>2.2188405797101449</v>
      </c>
      <c r="H246" s="598" t="str">
        <f t="shared" si="13"/>
        <v>Templada cálida, húmeda</v>
      </c>
      <c r="I246" s="595">
        <v>1336.98</v>
      </c>
      <c r="J246" s="599">
        <v>904.58357747395837</v>
      </c>
      <c r="K246" s="599">
        <v>14.56</v>
      </c>
      <c r="L246" s="595">
        <f t="shared" si="15"/>
        <v>1.4780060497378305</v>
      </c>
      <c r="M246" s="598" t="str">
        <f t="shared" si="14"/>
        <v>Templada cálida, húmeda</v>
      </c>
    </row>
    <row r="247" spans="1:13">
      <c r="A247" s="388"/>
      <c r="B247" s="397" t="s">
        <v>473</v>
      </c>
      <c r="C247" s="402" t="s">
        <v>251</v>
      </c>
      <c r="D247" s="600">
        <v>1555</v>
      </c>
      <c r="E247" s="596">
        <v>656</v>
      </c>
      <c r="F247" s="597">
        <v>11.2</v>
      </c>
      <c r="G247" s="595">
        <f t="shared" si="16"/>
        <v>2.3704268292682928</v>
      </c>
      <c r="H247" s="598" t="str">
        <f t="shared" si="13"/>
        <v>Templada cálida, húmeda</v>
      </c>
      <c r="I247" s="595">
        <v>1582.87</v>
      </c>
      <c r="J247" s="599">
        <v>858.77392899362667</v>
      </c>
      <c r="K247" s="599">
        <v>13.01</v>
      </c>
      <c r="L247" s="595">
        <f t="shared" si="15"/>
        <v>1.8431742587422528</v>
      </c>
      <c r="M247" s="598" t="str">
        <f t="shared" si="14"/>
        <v>Templada cálida, húmeda</v>
      </c>
    </row>
    <row r="248" spans="1:13">
      <c r="A248" s="388"/>
      <c r="B248" s="397" t="s">
        <v>419</v>
      </c>
      <c r="C248" s="402" t="s">
        <v>251</v>
      </c>
      <c r="D248" s="600">
        <v>1516</v>
      </c>
      <c r="E248" s="596">
        <v>690</v>
      </c>
      <c r="F248" s="597">
        <v>12.4</v>
      </c>
      <c r="G248" s="595">
        <f t="shared" si="16"/>
        <v>2.1971014492753622</v>
      </c>
      <c r="H248" s="598" t="str">
        <f t="shared" si="13"/>
        <v>Templada cálida, húmeda</v>
      </c>
      <c r="I248" s="595">
        <v>1476.53</v>
      </c>
      <c r="J248" s="599">
        <v>851.97107130481356</v>
      </c>
      <c r="K248" s="599">
        <v>13.23</v>
      </c>
      <c r="L248" s="595">
        <f t="shared" si="15"/>
        <v>1.733075276533345</v>
      </c>
      <c r="M248" s="598" t="str">
        <f t="shared" si="14"/>
        <v>Templada cálida, húmeda</v>
      </c>
    </row>
    <row r="249" spans="1:13">
      <c r="A249" s="388"/>
      <c r="B249" s="397" t="s">
        <v>261</v>
      </c>
      <c r="C249" s="402" t="s">
        <v>251</v>
      </c>
      <c r="D249" s="600">
        <v>1554</v>
      </c>
      <c r="E249" s="596">
        <v>690</v>
      </c>
      <c r="F249" s="597">
        <v>12.4</v>
      </c>
      <c r="G249" s="595">
        <f t="shared" si="16"/>
        <v>2.2521739130434781</v>
      </c>
      <c r="H249" s="598" t="str">
        <f t="shared" si="13"/>
        <v>Templada cálida, húmeda</v>
      </c>
      <c r="I249" s="595">
        <v>1362.27</v>
      </c>
      <c r="J249" s="599">
        <v>866.01671424278845</v>
      </c>
      <c r="K249" s="599">
        <v>14.31</v>
      </c>
      <c r="L249" s="595">
        <f t="shared" si="15"/>
        <v>1.5730296859121433</v>
      </c>
      <c r="M249" s="598" t="str">
        <f t="shared" si="14"/>
        <v>Templada cálida, húmeda</v>
      </c>
    </row>
    <row r="250" spans="1:13">
      <c r="A250" s="388"/>
      <c r="B250" s="397" t="s">
        <v>264</v>
      </c>
      <c r="C250" s="402" t="s">
        <v>251</v>
      </c>
      <c r="D250" s="600">
        <v>1095</v>
      </c>
      <c r="E250" s="596">
        <v>677</v>
      </c>
      <c r="F250" s="597">
        <v>12.4</v>
      </c>
      <c r="G250" s="595">
        <f t="shared" si="16"/>
        <v>1.6174298375184639</v>
      </c>
      <c r="H250" s="598" t="str">
        <f t="shared" si="13"/>
        <v>Templada cálida, húmeda</v>
      </c>
      <c r="I250" s="595">
        <v>1488.97</v>
      </c>
      <c r="J250" s="599">
        <v>894.3464217647429</v>
      </c>
      <c r="K250" s="599">
        <v>13.74</v>
      </c>
      <c r="L250" s="595">
        <f t="shared" si="15"/>
        <v>1.6648694105153723</v>
      </c>
      <c r="M250" s="598" t="str">
        <f t="shared" si="14"/>
        <v>Templada cálida, húmeda</v>
      </c>
    </row>
    <row r="251" spans="1:13">
      <c r="A251" s="388"/>
      <c r="B251" s="397" t="s">
        <v>576</v>
      </c>
      <c r="C251" s="402" t="s">
        <v>251</v>
      </c>
      <c r="D251" s="602" t="s">
        <v>610</v>
      </c>
      <c r="E251" s="595" t="s">
        <v>611</v>
      </c>
      <c r="F251" s="597" t="s">
        <v>616</v>
      </c>
      <c r="G251" s="595">
        <f t="shared" si="16"/>
        <v>1.593648533044655</v>
      </c>
      <c r="H251" s="598" t="str">
        <f t="shared" si="13"/>
        <v>Templada cálida, húmeda</v>
      </c>
      <c r="I251" s="595">
        <v>1149.08</v>
      </c>
      <c r="J251" s="599" t="e">
        <v>#N/A</v>
      </c>
      <c r="K251" s="599">
        <v>14.46</v>
      </c>
      <c r="L251" s="595" t="e">
        <f t="shared" si="15"/>
        <v>#N/A</v>
      </c>
      <c r="M251" s="598" t="e">
        <f t="shared" si="14"/>
        <v>#N/A</v>
      </c>
    </row>
    <row r="252" spans="1:13">
      <c r="A252" s="388"/>
      <c r="B252" s="397" t="s">
        <v>286</v>
      </c>
      <c r="C252" s="402" t="s">
        <v>251</v>
      </c>
      <c r="D252" s="602" t="s">
        <v>612</v>
      </c>
      <c r="E252" s="595" t="s">
        <v>613</v>
      </c>
      <c r="F252" s="595" t="s">
        <v>617</v>
      </c>
      <c r="G252" s="595">
        <f t="shared" si="16"/>
        <v>2.3304998979049136</v>
      </c>
      <c r="H252" s="598" t="str">
        <f t="shared" si="13"/>
        <v>Templada cálida, húmeda</v>
      </c>
      <c r="I252" s="595">
        <v>1472.12</v>
      </c>
      <c r="J252" s="599">
        <v>889.22135925292969</v>
      </c>
      <c r="K252" s="599">
        <v>13.75</v>
      </c>
      <c r="L252" s="595">
        <f t="shared" si="15"/>
        <v>1.6555157888208922</v>
      </c>
      <c r="M252" s="598" t="str">
        <f t="shared" si="14"/>
        <v>Templada cálida, húmeda</v>
      </c>
    </row>
    <row r="253" spans="1:13" ht="13.5" thickBot="1">
      <c r="A253" s="388"/>
      <c r="B253" s="398" t="s">
        <v>500</v>
      </c>
      <c r="C253" s="403" t="s">
        <v>251</v>
      </c>
      <c r="D253" s="603" t="s">
        <v>614</v>
      </c>
      <c r="E253" s="604" t="s">
        <v>615</v>
      </c>
      <c r="F253" s="604" t="s">
        <v>618</v>
      </c>
      <c r="G253" s="604">
        <f t="shared" si="16"/>
        <v>2.3429769718607969</v>
      </c>
      <c r="H253" s="605" t="str">
        <f t="shared" si="13"/>
        <v>Templada cálida, húmeda</v>
      </c>
      <c r="I253" s="595">
        <v>1450.6</v>
      </c>
      <c r="J253" s="599">
        <v>856.92988891601567</v>
      </c>
      <c r="K253" s="599">
        <v>13.5</v>
      </c>
      <c r="L253" s="595">
        <f t="shared" si="15"/>
        <v>1.6927872615517645</v>
      </c>
      <c r="M253" s="605" t="str">
        <f t="shared" si="14"/>
        <v>Templada cálida, húmeda</v>
      </c>
    </row>
    <row r="254" spans="1:13" ht="13.5" thickBot="1">
      <c r="A254" s="388"/>
      <c r="J254" s="594" t="e">
        <v>#N/A</v>
      </c>
    </row>
    <row r="255" spans="1:13">
      <c r="A255" s="388"/>
      <c r="J255" s="594" t="e">
        <v>#N/A</v>
      </c>
    </row>
  </sheetData>
  <autoFilter ref="K1:K255" xr:uid="{00000000-0009-0000-0000-000006000000}"/>
  <pageMargins left="0.7" right="0.7" top="0.75" bottom="0.75" header="0.3" footer="0.3"/>
  <ignoredErrors>
    <ignoredError sqref="D251:G253"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tabColor rgb="FF339966"/>
  </sheetPr>
  <dimension ref="A1:BI784"/>
  <sheetViews>
    <sheetView showGridLines="0" showRowColHeaders="0" topLeftCell="A31" zoomScale="75" zoomScaleNormal="75" workbookViewId="0"/>
  </sheetViews>
  <sheetFormatPr baseColWidth="10" defaultColWidth="0" defaultRowHeight="18" zeroHeight="1"/>
  <cols>
    <col min="1" max="1" width="35.7109375" style="544" customWidth="1"/>
    <col min="2" max="2" width="7.7109375" style="409" customWidth="1"/>
    <col min="3" max="3" width="7.7109375" style="288" customWidth="1"/>
    <col min="4" max="4" width="24" style="288" customWidth="1"/>
    <col min="5" max="5" width="12.7109375" style="288" customWidth="1"/>
    <col min="6" max="6" width="11.42578125" style="288" customWidth="1"/>
    <col min="7" max="8" width="8.7109375" style="288" customWidth="1"/>
    <col min="9" max="9" width="16" style="288" customWidth="1"/>
    <col min="10" max="10" width="11.42578125" style="288" customWidth="1"/>
    <col min="11" max="12" width="8.7109375" style="288" customWidth="1"/>
    <col min="13" max="13" width="6.42578125" style="288" bestFit="1" customWidth="1"/>
    <col min="14" max="14" width="11.42578125" style="288" customWidth="1"/>
    <col min="15" max="15" width="15.7109375" style="288" customWidth="1"/>
    <col min="16" max="16" width="26.42578125" style="288" customWidth="1"/>
    <col min="17" max="17" width="15.7109375" style="288" customWidth="1"/>
    <col min="18" max="19" width="7.7109375" style="288" customWidth="1"/>
    <col min="20" max="21" width="11.42578125" style="288" customWidth="1"/>
    <col min="22" max="22" width="11.42578125" style="288" hidden="1" customWidth="1"/>
    <col min="23" max="23" width="7.7109375" style="288" hidden="1" customWidth="1"/>
    <col min="24" max="24" width="12" style="411" hidden="1" customWidth="1"/>
    <col min="25" max="61" width="0" style="411" hidden="1" customWidth="1"/>
    <col min="62" max="16384" width="11.42578125" style="411" hidden="1"/>
  </cols>
  <sheetData>
    <row r="1" spans="1:61" ht="18.75" thickBot="1">
      <c r="A1" s="537" t="s">
        <v>677</v>
      </c>
      <c r="B1" s="238"/>
      <c r="C1" s="234"/>
      <c r="D1" s="234"/>
      <c r="E1" s="234"/>
      <c r="F1" s="234"/>
      <c r="G1" s="234"/>
      <c r="H1" s="234"/>
      <c r="I1" s="234"/>
      <c r="J1" s="234"/>
      <c r="K1" s="234"/>
      <c r="L1" s="234"/>
      <c r="M1" s="234"/>
      <c r="N1" s="234"/>
      <c r="O1" s="234"/>
      <c r="P1" s="234"/>
      <c r="Q1" s="234"/>
      <c r="R1" s="234"/>
      <c r="S1" s="234"/>
      <c r="T1" s="347"/>
      <c r="U1" s="347"/>
      <c r="V1" s="478"/>
      <c r="W1" s="478"/>
      <c r="X1" s="410"/>
      <c r="Y1" s="410"/>
      <c r="Z1" s="410"/>
      <c r="AA1" s="410"/>
      <c r="AB1" s="410"/>
      <c r="AC1" s="410"/>
      <c r="AD1" s="410"/>
      <c r="AE1" s="410"/>
      <c r="AF1" s="410"/>
      <c r="AG1" s="410"/>
      <c r="AH1" s="410"/>
      <c r="AI1" s="410"/>
      <c r="AJ1" s="410"/>
      <c r="AK1" s="410"/>
      <c r="AL1" s="410"/>
      <c r="AM1" s="410"/>
      <c r="AN1" s="410"/>
      <c r="AO1" s="410"/>
      <c r="AP1" s="410"/>
      <c r="AQ1" s="410"/>
      <c r="AR1" s="410"/>
      <c r="AS1" s="410"/>
      <c r="AT1" s="410"/>
      <c r="AU1" s="410"/>
      <c r="AV1" s="410"/>
      <c r="AW1" s="410"/>
      <c r="AX1" s="410"/>
      <c r="AY1" s="410"/>
      <c r="AZ1" s="410"/>
      <c r="BA1" s="410"/>
      <c r="BB1" s="410"/>
      <c r="BC1" s="410"/>
      <c r="BD1" s="410"/>
      <c r="BE1" s="410"/>
      <c r="BF1" s="410"/>
      <c r="BG1" s="410"/>
      <c r="BH1" s="410"/>
      <c r="BI1" s="410"/>
    </row>
    <row r="2" spans="1:61" ht="18.75" thickBot="1">
      <c r="A2" s="789" t="s">
        <v>678</v>
      </c>
      <c r="B2" s="238"/>
      <c r="C2" s="412"/>
      <c r="D2" s="359"/>
      <c r="E2" s="359"/>
      <c r="F2" s="359"/>
      <c r="G2" s="359"/>
      <c r="H2" s="359"/>
      <c r="I2" s="359"/>
      <c r="J2" s="359"/>
      <c r="K2" s="359"/>
      <c r="L2" s="359"/>
      <c r="M2" s="359"/>
      <c r="N2" s="359"/>
      <c r="O2" s="359"/>
      <c r="P2" s="359"/>
      <c r="Q2" s="359"/>
      <c r="R2" s="359"/>
      <c r="S2" s="362"/>
      <c r="T2" s="347"/>
      <c r="U2" s="347"/>
      <c r="V2" s="478"/>
      <c r="W2" s="478"/>
      <c r="X2" s="410"/>
      <c r="Y2" s="410"/>
      <c r="Z2" s="410"/>
      <c r="AA2" s="410"/>
      <c r="AB2" s="410"/>
      <c r="AC2" s="410"/>
      <c r="AD2" s="410"/>
      <c r="AE2" s="410"/>
      <c r="AF2" s="410"/>
      <c r="AG2" s="410"/>
      <c r="AH2" s="410"/>
      <c r="AI2" s="410"/>
      <c r="AJ2" s="410"/>
      <c r="AK2" s="410"/>
      <c r="AL2" s="410"/>
      <c r="AM2" s="410"/>
      <c r="AN2" s="410"/>
      <c r="AO2" s="410"/>
      <c r="AP2" s="410"/>
      <c r="AQ2" s="410"/>
      <c r="AR2" s="410"/>
      <c r="AS2" s="410"/>
      <c r="AT2" s="410"/>
      <c r="AU2" s="410"/>
      <c r="AV2" s="410"/>
      <c r="AW2" s="410"/>
      <c r="AX2" s="410"/>
      <c r="AY2" s="410"/>
      <c r="AZ2" s="410"/>
      <c r="BA2" s="410"/>
      <c r="BB2" s="410"/>
      <c r="BC2" s="410"/>
      <c r="BD2" s="410"/>
      <c r="BE2" s="410"/>
      <c r="BF2" s="410"/>
      <c r="BG2" s="410"/>
      <c r="BH2" s="410"/>
      <c r="BI2" s="410"/>
    </row>
    <row r="3" spans="1:61" ht="24.95" customHeight="1" thickTop="1">
      <c r="A3" s="788" t="s">
        <v>679</v>
      </c>
      <c r="B3" s="238"/>
      <c r="C3" s="363"/>
      <c r="D3" s="1123" t="s">
        <v>829</v>
      </c>
      <c r="E3" s="1124"/>
      <c r="F3" s="1124"/>
      <c r="G3" s="1124"/>
      <c r="H3" s="1124"/>
      <c r="I3" s="1124"/>
      <c r="J3" s="1124"/>
      <c r="K3" s="1124"/>
      <c r="L3" s="1124"/>
      <c r="M3" s="1124"/>
      <c r="N3" s="1124"/>
      <c r="O3" s="1124"/>
      <c r="P3" s="1124"/>
      <c r="Q3" s="1124"/>
      <c r="R3" s="1125"/>
      <c r="S3" s="413"/>
      <c r="T3" s="347"/>
      <c r="U3" s="347"/>
      <c r="V3" s="478"/>
      <c r="W3" s="478"/>
      <c r="X3" s="410"/>
      <c r="Y3" s="410"/>
      <c r="Z3" s="410"/>
      <c r="AA3" s="410"/>
      <c r="AB3" s="410"/>
      <c r="AC3" s="410"/>
      <c r="AD3" s="410"/>
      <c r="AE3" s="410"/>
      <c r="AF3" s="410"/>
      <c r="AG3" s="410"/>
      <c r="AH3" s="410"/>
      <c r="AI3" s="410"/>
      <c r="AJ3" s="410"/>
      <c r="AK3" s="410"/>
      <c r="AL3" s="410"/>
      <c r="AM3" s="410"/>
      <c r="AN3" s="410"/>
      <c r="AO3" s="410"/>
      <c r="AP3" s="410"/>
      <c r="AQ3" s="410"/>
      <c r="AR3" s="410"/>
      <c r="AS3" s="410"/>
      <c r="AT3" s="410"/>
      <c r="AU3" s="410"/>
      <c r="AV3" s="410"/>
      <c r="AW3" s="410"/>
      <c r="AX3" s="410"/>
      <c r="AY3" s="410"/>
      <c r="AZ3" s="410"/>
      <c r="BA3" s="410"/>
      <c r="BB3" s="410"/>
      <c r="BC3" s="410"/>
      <c r="BD3" s="410"/>
      <c r="BE3" s="410"/>
      <c r="BF3" s="410"/>
      <c r="BG3" s="410"/>
      <c r="BH3" s="410"/>
      <c r="BI3" s="410"/>
    </row>
    <row r="4" spans="1:61" ht="24.95" customHeight="1" thickBot="1">
      <c r="A4" s="775" t="s">
        <v>687</v>
      </c>
      <c r="B4" s="238"/>
      <c r="C4" s="363"/>
      <c r="D4" s="1126"/>
      <c r="E4" s="1127"/>
      <c r="F4" s="1127"/>
      <c r="G4" s="1127"/>
      <c r="H4" s="1127"/>
      <c r="I4" s="1127"/>
      <c r="J4" s="1127"/>
      <c r="K4" s="1127"/>
      <c r="L4" s="1127"/>
      <c r="M4" s="1127"/>
      <c r="N4" s="1127"/>
      <c r="O4" s="1127"/>
      <c r="P4" s="1127"/>
      <c r="Q4" s="1127"/>
      <c r="R4" s="1128"/>
      <c r="S4" s="413"/>
      <c r="T4" s="347"/>
      <c r="U4" s="347"/>
      <c r="V4" s="478"/>
      <c r="W4" s="478"/>
      <c r="X4" s="410"/>
      <c r="Y4" s="410"/>
      <c r="Z4" s="410"/>
      <c r="AA4" s="410"/>
      <c r="AB4" s="410"/>
      <c r="AC4" s="410"/>
      <c r="AD4" s="410"/>
      <c r="AE4" s="410"/>
      <c r="AF4" s="410"/>
      <c r="AG4" s="410"/>
      <c r="AH4" s="410"/>
      <c r="AI4" s="410"/>
      <c r="AJ4" s="410"/>
      <c r="AK4" s="410"/>
      <c r="AL4" s="410"/>
      <c r="AM4" s="410"/>
      <c r="AN4" s="410"/>
      <c r="AO4" s="410"/>
      <c r="AP4" s="410"/>
      <c r="AQ4" s="410"/>
      <c r="AR4" s="410"/>
      <c r="AS4" s="410"/>
      <c r="AT4" s="410"/>
      <c r="AU4" s="410"/>
      <c r="AV4" s="410"/>
      <c r="AW4" s="410"/>
      <c r="AX4" s="410"/>
      <c r="AY4" s="410"/>
      <c r="AZ4" s="410"/>
      <c r="BA4" s="410"/>
      <c r="BB4" s="410"/>
      <c r="BC4" s="410"/>
      <c r="BD4" s="410"/>
      <c r="BE4" s="410"/>
      <c r="BF4" s="410"/>
      <c r="BG4" s="410"/>
      <c r="BH4" s="410"/>
      <c r="BI4" s="410"/>
    </row>
    <row r="5" spans="1:61" ht="15.75" customHeight="1" thickTop="1">
      <c r="A5" s="775" t="s">
        <v>688</v>
      </c>
      <c r="B5" s="238"/>
      <c r="C5" s="363"/>
      <c r="D5" s="1122" t="s">
        <v>813</v>
      </c>
      <c r="E5" s="1122"/>
      <c r="F5" s="1122"/>
      <c r="G5" s="1122"/>
      <c r="H5" s="1122"/>
      <c r="I5" s="1122"/>
      <c r="J5" s="1122"/>
      <c r="K5" s="1122"/>
      <c r="L5" s="1122"/>
      <c r="M5" s="1122"/>
      <c r="N5" s="1122"/>
      <c r="O5" s="1122"/>
      <c r="P5" s="1122"/>
      <c r="Q5" s="1122"/>
      <c r="R5" s="1122"/>
      <c r="S5" s="413"/>
      <c r="T5" s="616"/>
      <c r="U5" s="616"/>
      <c r="V5" s="478"/>
      <c r="W5" s="478"/>
      <c r="X5" s="410"/>
      <c r="Y5" s="410"/>
      <c r="Z5" s="410"/>
      <c r="AA5" s="410"/>
      <c r="AB5" s="410"/>
      <c r="AC5" s="410"/>
      <c r="AD5" s="410"/>
      <c r="AE5" s="410"/>
      <c r="AF5" s="410"/>
      <c r="AG5" s="410"/>
      <c r="AH5" s="410"/>
      <c r="AI5" s="410"/>
      <c r="AJ5" s="410"/>
      <c r="AK5" s="410"/>
      <c r="AL5" s="410"/>
      <c r="AM5" s="410"/>
      <c r="AN5" s="410"/>
      <c r="AO5" s="410"/>
      <c r="AP5" s="410"/>
      <c r="AQ5" s="410"/>
      <c r="AR5" s="410"/>
      <c r="AS5" s="410"/>
      <c r="AT5" s="410"/>
      <c r="AU5" s="410"/>
      <c r="AV5" s="410"/>
      <c r="AW5" s="410"/>
      <c r="AX5" s="410"/>
      <c r="AY5" s="410"/>
      <c r="AZ5" s="410"/>
      <c r="BA5" s="410"/>
      <c r="BB5" s="410"/>
      <c r="BC5" s="410"/>
      <c r="BD5" s="410"/>
      <c r="BE5" s="410"/>
      <c r="BF5" s="410"/>
      <c r="BG5" s="410"/>
      <c r="BH5" s="410"/>
      <c r="BI5" s="410"/>
    </row>
    <row r="6" spans="1:61" ht="46.5" customHeight="1" thickBot="1">
      <c r="A6" s="775" t="s">
        <v>738</v>
      </c>
      <c r="B6" s="238"/>
      <c r="C6" s="363"/>
      <c r="D6" s="823"/>
      <c r="E6" s="823"/>
      <c r="F6" s="823"/>
      <c r="G6" s="823"/>
      <c r="H6" s="823"/>
      <c r="I6" s="823"/>
      <c r="J6" s="823"/>
      <c r="K6" s="823"/>
      <c r="L6" s="823"/>
      <c r="M6" s="823"/>
      <c r="N6" s="823"/>
      <c r="O6" s="823"/>
      <c r="P6" s="823"/>
      <c r="Q6" s="823"/>
      <c r="R6" s="823"/>
      <c r="S6" s="233"/>
      <c r="T6" s="347"/>
      <c r="U6" s="347"/>
      <c r="V6" s="478"/>
      <c r="W6" s="478"/>
      <c r="X6" s="410"/>
      <c r="Y6" s="410"/>
      <c r="Z6" s="410"/>
      <c r="AA6" s="410"/>
      <c r="AB6" s="410"/>
      <c r="AC6" s="410"/>
      <c r="AD6" s="410"/>
      <c r="AE6" s="410"/>
      <c r="AF6" s="410"/>
      <c r="AG6" s="410"/>
      <c r="AH6" s="410"/>
      <c r="AI6" s="410"/>
      <c r="AJ6" s="410"/>
      <c r="AK6" s="410"/>
      <c r="AL6" s="410"/>
      <c r="AM6" s="410"/>
      <c r="AN6" s="410"/>
      <c r="AO6" s="410"/>
      <c r="AP6" s="410"/>
      <c r="AQ6" s="410"/>
      <c r="AR6" s="410"/>
      <c r="AS6" s="410"/>
      <c r="AT6" s="410"/>
      <c r="AU6" s="410"/>
      <c r="AV6" s="410"/>
      <c r="AW6" s="410"/>
      <c r="AX6" s="410"/>
      <c r="AY6" s="410"/>
      <c r="AZ6" s="410"/>
      <c r="BA6" s="410"/>
      <c r="BB6" s="410"/>
      <c r="BC6" s="410"/>
      <c r="BD6" s="410"/>
      <c r="BE6" s="410"/>
      <c r="BF6" s="410"/>
      <c r="BG6" s="410"/>
      <c r="BH6" s="410"/>
      <c r="BI6" s="410"/>
    </row>
    <row r="7" spans="1:61" ht="25.5" customHeight="1" thickTop="1" thickBot="1">
      <c r="A7" s="775" t="s">
        <v>872</v>
      </c>
      <c r="B7" s="238"/>
      <c r="C7" s="363"/>
      <c r="D7" s="856" t="s">
        <v>92</v>
      </c>
      <c r="E7" s="887"/>
      <c r="F7" s="887"/>
      <c r="G7" s="887"/>
      <c r="H7" s="887"/>
      <c r="I7" s="887"/>
      <c r="J7" s="887"/>
      <c r="K7" s="887"/>
      <c r="L7" s="887"/>
      <c r="M7" s="887"/>
      <c r="N7" s="887"/>
      <c r="O7" s="887"/>
      <c r="P7" s="887"/>
      <c r="Q7" s="887"/>
      <c r="R7" s="857"/>
      <c r="S7" s="233"/>
      <c r="T7" s="347"/>
      <c r="U7" s="347"/>
      <c r="V7" s="478"/>
      <c r="W7" s="478"/>
      <c r="X7" s="410"/>
      <c r="Y7" s="410"/>
      <c r="Z7" s="410"/>
      <c r="AA7" s="410"/>
      <c r="AB7" s="410"/>
      <c r="AC7" s="410"/>
      <c r="AD7" s="410"/>
      <c r="AE7" s="410"/>
      <c r="AF7" s="410"/>
      <c r="AG7" s="410"/>
      <c r="AH7" s="410"/>
      <c r="AI7" s="410"/>
      <c r="AJ7" s="410"/>
      <c r="AK7" s="410"/>
      <c r="AL7" s="410"/>
      <c r="AM7" s="410"/>
      <c r="AN7" s="410"/>
      <c r="AO7" s="410"/>
      <c r="AP7" s="410"/>
      <c r="AQ7" s="410"/>
      <c r="AR7" s="410"/>
      <c r="AS7" s="410"/>
      <c r="AT7" s="410"/>
      <c r="AU7" s="410"/>
      <c r="AV7" s="410"/>
      <c r="AW7" s="410"/>
      <c r="AX7" s="410"/>
      <c r="AY7" s="410"/>
      <c r="AZ7" s="410"/>
      <c r="BA7" s="410"/>
      <c r="BB7" s="410"/>
      <c r="BC7" s="410"/>
      <c r="BD7" s="410"/>
      <c r="BE7" s="410"/>
      <c r="BF7" s="410"/>
      <c r="BG7" s="410"/>
      <c r="BH7" s="410"/>
      <c r="BI7" s="410"/>
    </row>
    <row r="8" spans="1:61" ht="21" customHeight="1" thickTop="1" thickBot="1">
      <c r="A8" s="775" t="s">
        <v>817</v>
      </c>
      <c r="B8" s="238"/>
      <c r="C8" s="363"/>
      <c r="D8" s="347"/>
      <c r="E8" s="347"/>
      <c r="F8" s="347"/>
      <c r="G8" s="347"/>
      <c r="H8" s="347"/>
      <c r="I8" s="347"/>
      <c r="J8" s="347"/>
      <c r="K8" s="347"/>
      <c r="L8" s="347"/>
      <c r="M8" s="347"/>
      <c r="N8" s="347"/>
      <c r="O8" s="231"/>
      <c r="P8" s="231"/>
      <c r="Q8" s="231"/>
      <c r="R8" s="231"/>
      <c r="S8" s="233"/>
      <c r="T8" s="347"/>
      <c r="U8" s="347"/>
      <c r="V8" s="478"/>
      <c r="W8" s="478"/>
      <c r="X8" s="410"/>
      <c r="Y8" s="410"/>
      <c r="Z8" s="410"/>
      <c r="AA8" s="410"/>
      <c r="AB8" s="410"/>
      <c r="AC8" s="410"/>
      <c r="AD8" s="410"/>
      <c r="AE8" s="410"/>
      <c r="AF8" s="410"/>
      <c r="AG8" s="410"/>
      <c r="AH8" s="410"/>
      <c r="AI8" s="410"/>
      <c r="AJ8" s="410"/>
      <c r="AK8" s="410"/>
      <c r="AL8" s="410"/>
      <c r="AM8" s="410"/>
      <c r="AN8" s="410"/>
      <c r="AO8" s="410"/>
      <c r="AP8" s="410"/>
      <c r="AQ8" s="410"/>
      <c r="AR8" s="410"/>
      <c r="AS8" s="410"/>
      <c r="AT8" s="410"/>
      <c r="AU8" s="410"/>
      <c r="AV8" s="410"/>
      <c r="AW8" s="410"/>
      <c r="AX8" s="410"/>
      <c r="AY8" s="410"/>
      <c r="AZ8" s="410"/>
      <c r="BA8" s="410"/>
      <c r="BB8" s="410"/>
      <c r="BC8" s="410"/>
      <c r="BD8" s="410"/>
      <c r="BE8" s="410"/>
      <c r="BF8" s="410"/>
      <c r="BG8" s="410"/>
      <c r="BH8" s="410"/>
      <c r="BI8" s="410"/>
    </row>
    <row r="9" spans="1:61" ht="27" customHeight="1" thickBot="1">
      <c r="A9" s="776" t="s">
        <v>751</v>
      </c>
      <c r="B9" s="238"/>
      <c r="C9" s="363"/>
      <c r="D9" s="348" t="s">
        <v>736</v>
      </c>
      <c r="E9" s="1100" t="str">
        <f>'2. Datos generales proyecto'!E8</f>
        <v>Ihobe</v>
      </c>
      <c r="F9" s="1100"/>
      <c r="G9" s="1100"/>
      <c r="H9" s="347"/>
      <c r="I9" s="414" t="s">
        <v>126</v>
      </c>
      <c r="J9" s="1115" t="str">
        <f>'2. Datos generales proyecto'!J8</f>
        <v>12345678-Z</v>
      </c>
      <c r="K9" s="1115"/>
      <c r="L9" s="347"/>
      <c r="M9" s="972" t="s">
        <v>158</v>
      </c>
      <c r="N9" s="972"/>
      <c r="O9" s="972"/>
      <c r="P9" s="1115" t="str">
        <f>'2. Datos generales proyecto'!O8</f>
        <v>Ihobe</v>
      </c>
      <c r="Q9" s="1115"/>
      <c r="R9" s="1115"/>
      <c r="S9" s="415"/>
      <c r="T9" s="347"/>
      <c r="U9" s="347"/>
      <c r="V9" s="478"/>
      <c r="W9" s="478"/>
      <c r="X9" s="410"/>
      <c r="Y9" s="410"/>
      <c r="Z9" s="410"/>
      <c r="AA9" s="410"/>
      <c r="AB9" s="410"/>
      <c r="AC9" s="410"/>
      <c r="AD9" s="410"/>
      <c r="AE9" s="410"/>
      <c r="AF9" s="410"/>
      <c r="AG9" s="410"/>
      <c r="AH9" s="410"/>
      <c r="AI9" s="410"/>
      <c r="AJ9" s="410"/>
      <c r="AK9" s="410"/>
      <c r="AL9" s="410"/>
      <c r="AM9" s="410"/>
      <c r="AN9" s="410"/>
      <c r="AO9" s="410"/>
      <c r="AP9" s="410"/>
      <c r="AQ9" s="410"/>
      <c r="AR9" s="410"/>
      <c r="AS9" s="410"/>
      <c r="AT9" s="410"/>
      <c r="AU9" s="410"/>
      <c r="AV9" s="410"/>
      <c r="AW9" s="410"/>
      <c r="AX9" s="410"/>
      <c r="AY9" s="410"/>
      <c r="AZ9" s="410"/>
      <c r="BA9" s="410"/>
      <c r="BB9" s="410"/>
      <c r="BC9" s="410"/>
      <c r="BD9" s="410"/>
      <c r="BE9" s="410"/>
      <c r="BF9" s="410"/>
      <c r="BG9" s="410"/>
      <c r="BH9" s="410"/>
      <c r="BI9" s="410"/>
    </row>
    <row r="10" spans="1:61" ht="21" customHeight="1" thickBot="1">
      <c r="A10" s="776" t="s">
        <v>835</v>
      </c>
      <c r="B10" s="238"/>
      <c r="C10" s="363"/>
      <c r="D10" s="347"/>
      <c r="E10" s="347"/>
      <c r="F10" s="347"/>
      <c r="G10" s="347"/>
      <c r="H10" s="347"/>
      <c r="I10" s="347"/>
      <c r="J10" s="347"/>
      <c r="K10" s="347"/>
      <c r="L10" s="347"/>
      <c r="M10" s="347"/>
      <c r="N10" s="347"/>
      <c r="O10" s="347"/>
      <c r="P10" s="347"/>
      <c r="Q10" s="347"/>
      <c r="R10" s="347"/>
      <c r="S10" s="378"/>
      <c r="T10" s="347"/>
      <c r="U10" s="347"/>
      <c r="V10" s="478"/>
      <c r="W10" s="478"/>
      <c r="X10" s="410"/>
      <c r="Y10" s="410"/>
      <c r="Z10" s="410"/>
      <c r="AA10" s="410"/>
      <c r="AB10" s="410"/>
      <c r="AC10" s="410"/>
      <c r="AD10" s="410"/>
      <c r="AE10" s="410"/>
      <c r="AF10" s="410"/>
      <c r="AG10" s="410"/>
      <c r="AH10" s="410"/>
      <c r="AI10" s="410"/>
      <c r="AJ10" s="410"/>
      <c r="AK10" s="410"/>
      <c r="AL10" s="410"/>
      <c r="AM10" s="410"/>
      <c r="AN10" s="410"/>
      <c r="AO10" s="410"/>
      <c r="AP10" s="410"/>
      <c r="AQ10" s="410"/>
      <c r="AR10" s="410"/>
      <c r="AS10" s="410"/>
      <c r="AT10" s="410"/>
      <c r="AU10" s="410"/>
      <c r="AV10" s="410"/>
      <c r="AW10" s="410"/>
      <c r="AX10" s="410"/>
      <c r="AY10" s="410"/>
      <c r="AZ10" s="410"/>
      <c r="BA10" s="410"/>
      <c r="BB10" s="410"/>
      <c r="BC10" s="410"/>
      <c r="BD10" s="410"/>
      <c r="BE10" s="410"/>
      <c r="BF10" s="410"/>
      <c r="BG10" s="410"/>
      <c r="BH10" s="410"/>
      <c r="BI10" s="410"/>
    </row>
    <row r="11" spans="1:61" ht="26.25" customHeight="1" thickBot="1">
      <c r="A11" s="538"/>
      <c r="B11" s="238"/>
      <c r="C11" s="363"/>
      <c r="D11" s="348" t="s">
        <v>98</v>
      </c>
      <c r="E11" s="1100">
        <f>'2. Datos generales proyecto'!K10</f>
        <v>0</v>
      </c>
      <c r="F11" s="1100"/>
      <c r="G11" s="513"/>
      <c r="H11" s="347"/>
      <c r="I11" s="348" t="s">
        <v>502</v>
      </c>
      <c r="J11" s="1100" t="str">
        <f>'2. Datos generales proyecto'!E10</f>
        <v>Ibarrangelu</v>
      </c>
      <c r="K11" s="1100"/>
      <c r="L11" s="1100"/>
      <c r="M11" s="347"/>
      <c r="N11" s="972" t="s">
        <v>719</v>
      </c>
      <c r="O11" s="972"/>
      <c r="P11" s="421">
        <f>'2. Datos generales proyecto'!J26</f>
        <v>3</v>
      </c>
      <c r="Q11" s="347"/>
      <c r="R11" s="234"/>
      <c r="S11" s="378"/>
      <c r="T11" s="347"/>
      <c r="U11" s="347"/>
      <c r="V11" s="478"/>
      <c r="W11" s="478"/>
      <c r="X11" s="410"/>
      <c r="Y11" s="410"/>
      <c r="Z11" s="410"/>
      <c r="AA11" s="410"/>
      <c r="AB11" s="410"/>
      <c r="AC11" s="410"/>
      <c r="AD11" s="410"/>
      <c r="AE11" s="410"/>
      <c r="AF11" s="410"/>
      <c r="AG11" s="410"/>
      <c r="AH11" s="410"/>
      <c r="AI11" s="410"/>
      <c r="AJ11" s="410"/>
      <c r="AK11" s="410"/>
      <c r="AL11" s="410"/>
      <c r="AM11" s="410"/>
      <c r="AN11" s="410"/>
      <c r="AO11" s="410"/>
      <c r="AP11" s="410"/>
      <c r="AQ11" s="410"/>
      <c r="AR11" s="410"/>
      <c r="AS11" s="410"/>
      <c r="AT11" s="410"/>
      <c r="AU11" s="410"/>
      <c r="AV11" s="410"/>
      <c r="AW11" s="410"/>
      <c r="AX11" s="410"/>
      <c r="AY11" s="410"/>
      <c r="AZ11" s="410"/>
      <c r="BA11" s="410"/>
      <c r="BB11" s="410"/>
      <c r="BC11" s="410"/>
      <c r="BD11" s="410"/>
      <c r="BE11" s="410"/>
      <c r="BF11" s="410"/>
      <c r="BG11" s="410"/>
      <c r="BH11" s="410"/>
      <c r="BI11" s="410"/>
    </row>
    <row r="12" spans="1:61" ht="21" customHeight="1" thickBot="1">
      <c r="A12" s="538"/>
      <c r="B12" s="238"/>
      <c r="C12" s="363"/>
      <c r="D12" s="234"/>
      <c r="E12" s="234"/>
      <c r="F12" s="234"/>
      <c r="G12" s="501">
        <f>'4. Absorciones-Suelo'!I9</f>
        <v>4</v>
      </c>
      <c r="H12" s="234"/>
      <c r="I12" s="234"/>
      <c r="J12" s="234"/>
      <c r="K12" s="234"/>
      <c r="L12" s="234"/>
      <c r="M12" s="234"/>
      <c r="N12" s="234"/>
      <c r="O12" s="234"/>
      <c r="P12" s="234"/>
      <c r="Q12" s="234"/>
      <c r="R12" s="234"/>
      <c r="S12" s="284"/>
      <c r="T12" s="347"/>
      <c r="U12" s="347"/>
      <c r="V12" s="478"/>
      <c r="W12" s="478"/>
      <c r="X12" s="410"/>
      <c r="Y12" s="410"/>
      <c r="Z12" s="410"/>
      <c r="AA12" s="410"/>
      <c r="AB12" s="410"/>
      <c r="AC12" s="410"/>
      <c r="AD12" s="410"/>
      <c r="AE12" s="410"/>
      <c r="AF12" s="410"/>
      <c r="AG12" s="410"/>
      <c r="AH12" s="410"/>
      <c r="AI12" s="410"/>
      <c r="AJ12" s="410"/>
      <c r="AK12" s="410"/>
      <c r="AL12" s="410"/>
      <c r="AM12" s="410"/>
      <c r="AN12" s="410"/>
      <c r="AO12" s="410"/>
      <c r="AP12" s="410"/>
      <c r="AQ12" s="410"/>
      <c r="AR12" s="410"/>
      <c r="AS12" s="410"/>
      <c r="AT12" s="410"/>
      <c r="AU12" s="410"/>
      <c r="AV12" s="410"/>
      <c r="AW12" s="410"/>
      <c r="AX12" s="410"/>
      <c r="AY12" s="410"/>
      <c r="AZ12" s="410"/>
      <c r="BA12" s="410"/>
      <c r="BB12" s="410"/>
      <c r="BC12" s="410"/>
      <c r="BD12" s="410"/>
      <c r="BE12" s="410"/>
      <c r="BF12" s="410"/>
      <c r="BG12" s="410"/>
      <c r="BH12" s="410"/>
      <c r="BI12" s="410"/>
    </row>
    <row r="13" spans="1:61" ht="39" customHeight="1" thickBot="1">
      <c r="A13" s="539"/>
      <c r="B13" s="238"/>
      <c r="C13" s="363"/>
      <c r="D13" s="348" t="s">
        <v>572</v>
      </c>
      <c r="E13" s="348" t="s">
        <v>644</v>
      </c>
      <c r="F13" s="1100" t="str">
        <f>'2. Datos generales proyecto'!F16</f>
        <v>Terreno_Forestal</v>
      </c>
      <c r="G13" s="1100"/>
      <c r="H13" s="1100"/>
      <c r="I13" s="348" t="s">
        <v>645</v>
      </c>
      <c r="J13" s="1100" t="str">
        <f>'2. Datos generales proyecto'!J16</f>
        <v>Terreno_Forestal</v>
      </c>
      <c r="K13" s="1100"/>
      <c r="L13" s="1100"/>
      <c r="M13" s="501">
        <f>'4. Absorciones-Suelo'!M9</f>
        <v>4</v>
      </c>
      <c r="N13" s="416"/>
      <c r="O13" s="234"/>
      <c r="P13" s="234"/>
      <c r="Q13" s="234"/>
      <c r="R13" s="234"/>
      <c r="S13" s="284"/>
      <c r="T13" s="831" t="s">
        <v>818</v>
      </c>
      <c r="U13" s="832"/>
      <c r="V13" s="832"/>
      <c r="W13" s="478"/>
      <c r="X13" s="410"/>
      <c r="Y13" s="410"/>
      <c r="Z13" s="410"/>
      <c r="AA13" s="410"/>
      <c r="AB13" s="410"/>
      <c r="AC13" s="410"/>
      <c r="AD13" s="410"/>
      <c r="AE13" s="410"/>
      <c r="AF13" s="410"/>
      <c r="AG13" s="410"/>
      <c r="AH13" s="410"/>
      <c r="AI13" s="410"/>
      <c r="AJ13" s="410"/>
      <c r="AK13" s="410"/>
      <c r="AL13" s="410"/>
      <c r="AM13" s="410"/>
      <c r="AN13" s="410"/>
      <c r="AO13" s="410"/>
      <c r="AP13" s="410"/>
      <c r="AQ13" s="410"/>
      <c r="AR13" s="410"/>
      <c r="AS13" s="410"/>
      <c r="AT13" s="410"/>
      <c r="AU13" s="410"/>
      <c r="AV13" s="410"/>
      <c r="AW13" s="410"/>
      <c r="AX13" s="410"/>
      <c r="AY13" s="410"/>
      <c r="AZ13" s="410"/>
      <c r="BA13" s="410"/>
      <c r="BB13" s="410"/>
      <c r="BC13" s="410"/>
      <c r="BD13" s="410"/>
      <c r="BE13" s="410"/>
      <c r="BF13" s="410"/>
      <c r="BG13" s="410"/>
      <c r="BH13" s="410"/>
      <c r="BI13" s="410"/>
    </row>
    <row r="14" spans="1:61" ht="21.75" thickBot="1">
      <c r="A14" s="540"/>
      <c r="B14" s="238"/>
      <c r="C14" s="363"/>
      <c r="D14" s="1118" t="str">
        <f>IFERROR(IF(AND(G12=4,M13=4),"¿Se trata de actuaciones en zonas forestales incendiadas para el establecimiento de una masa forestal? SI/NO",""),"")</f>
        <v>¿Se trata de actuaciones en zonas forestales incendiadas para el establecimiento de una masa forestal? SI/NO</v>
      </c>
      <c r="E14" s="1118"/>
      <c r="F14" s="1118"/>
      <c r="G14" s="1118"/>
      <c r="H14" s="1118"/>
      <c r="I14" s="1118"/>
      <c r="J14" s="1118"/>
      <c r="K14" s="1118"/>
      <c r="L14" s="1118"/>
      <c r="M14" s="1118"/>
      <c r="N14" s="1118"/>
      <c r="O14" s="645" t="s">
        <v>631</v>
      </c>
      <c r="P14" s="234"/>
      <c r="Q14" s="234"/>
      <c r="R14" s="234"/>
      <c r="S14" s="284"/>
      <c r="T14" s="831"/>
      <c r="U14" s="832"/>
      <c r="V14" s="832"/>
      <c r="W14" s="478"/>
      <c r="X14" s="410"/>
      <c r="Y14" s="410"/>
      <c r="Z14" s="410"/>
      <c r="AA14" s="410"/>
      <c r="AB14" s="410"/>
      <c r="AC14" s="410"/>
      <c r="AD14" s="410"/>
      <c r="AE14" s="410"/>
      <c r="AF14" s="410"/>
      <c r="AG14" s="410"/>
      <c r="AH14" s="410"/>
      <c r="AI14" s="410"/>
      <c r="AJ14" s="410"/>
      <c r="AK14" s="410"/>
      <c r="AL14" s="410"/>
      <c r="AM14" s="410"/>
      <c r="AN14" s="410"/>
      <c r="AO14" s="410"/>
      <c r="AP14" s="410"/>
      <c r="AQ14" s="410"/>
      <c r="AR14" s="410"/>
      <c r="AS14" s="410"/>
      <c r="AT14" s="410"/>
      <c r="AU14" s="410"/>
      <c r="AV14" s="410"/>
      <c r="AW14" s="410"/>
      <c r="AX14" s="410"/>
      <c r="AY14" s="410"/>
      <c r="AZ14" s="410"/>
      <c r="BA14" s="410"/>
      <c r="BB14" s="410"/>
      <c r="BC14" s="410"/>
      <c r="BD14" s="410"/>
      <c r="BE14" s="410"/>
      <c r="BF14" s="410"/>
      <c r="BG14" s="410"/>
      <c r="BH14" s="410"/>
      <c r="BI14" s="410"/>
    </row>
    <row r="15" spans="1:61" ht="18" customHeight="1" thickBot="1">
      <c r="A15" s="540"/>
      <c r="B15" s="238"/>
      <c r="C15" s="417"/>
      <c r="D15" s="1119"/>
      <c r="E15" s="1119"/>
      <c r="F15" s="1119"/>
      <c r="G15" s="1119"/>
      <c r="H15" s="1119"/>
      <c r="I15" s="1119"/>
      <c r="J15" s="1119"/>
      <c r="K15" s="1119"/>
      <c r="L15" s="1119"/>
      <c r="M15" s="1119"/>
      <c r="N15" s="1119"/>
      <c r="O15" s="372"/>
      <c r="P15" s="372"/>
      <c r="Q15" s="372"/>
      <c r="R15" s="372"/>
      <c r="S15" s="418"/>
      <c r="T15" s="347"/>
      <c r="U15" s="347"/>
      <c r="V15" s="478"/>
      <c r="W15" s="478"/>
      <c r="X15" s="410"/>
      <c r="Y15" s="410"/>
      <c r="Z15" s="410"/>
      <c r="AA15" s="410"/>
      <c r="AB15" s="410"/>
      <c r="AC15" s="410"/>
      <c r="AD15" s="410"/>
      <c r="AE15" s="410"/>
      <c r="AF15" s="410"/>
      <c r="AG15" s="410"/>
      <c r="AH15" s="410"/>
      <c r="AI15" s="410"/>
      <c r="AJ15" s="410"/>
      <c r="AK15" s="410"/>
      <c r="AL15" s="410"/>
      <c r="AM15" s="410"/>
      <c r="AN15" s="410"/>
      <c r="AO15" s="410"/>
      <c r="AP15" s="410"/>
      <c r="AQ15" s="410"/>
      <c r="AR15" s="410"/>
      <c r="AS15" s="410"/>
      <c r="AT15" s="410"/>
      <c r="AU15" s="410"/>
      <c r="AV15" s="410"/>
      <c r="AW15" s="410"/>
      <c r="AX15" s="410"/>
      <c r="AY15" s="410"/>
      <c r="AZ15" s="410"/>
      <c r="BA15" s="410"/>
      <c r="BB15" s="410"/>
      <c r="BC15" s="410"/>
      <c r="BD15" s="410"/>
      <c r="BE15" s="410"/>
      <c r="BF15" s="410"/>
      <c r="BG15" s="410"/>
      <c r="BH15" s="410"/>
      <c r="BI15" s="410"/>
    </row>
    <row r="16" spans="1:61" ht="18.75" thickBot="1">
      <c r="A16" s="540"/>
      <c r="B16" s="238"/>
      <c r="C16" s="363"/>
      <c r="D16" s="618"/>
      <c r="E16" s="618"/>
      <c r="F16" s="618"/>
      <c r="G16" s="618"/>
      <c r="H16" s="618"/>
      <c r="I16" s="618"/>
      <c r="J16" s="618"/>
      <c r="K16" s="618"/>
      <c r="L16" s="618"/>
      <c r="M16" s="618"/>
      <c r="N16" s="618"/>
      <c r="O16" s="234"/>
      <c r="P16" s="234"/>
      <c r="Q16" s="234"/>
      <c r="R16" s="234"/>
      <c r="S16" s="284"/>
      <c r="T16" s="617"/>
      <c r="U16" s="617"/>
      <c r="V16" s="478"/>
      <c r="W16" s="478"/>
      <c r="X16" s="410"/>
      <c r="Y16" s="410"/>
      <c r="Z16" s="410"/>
      <c r="AA16" s="410"/>
      <c r="AB16" s="410"/>
      <c r="AC16" s="410"/>
      <c r="AD16" s="410"/>
      <c r="AE16" s="410"/>
      <c r="AF16" s="410"/>
      <c r="AG16" s="410"/>
      <c r="AH16" s="410"/>
      <c r="AI16" s="410"/>
      <c r="AJ16" s="410"/>
      <c r="AK16" s="410"/>
      <c r="AL16" s="410"/>
      <c r="AM16" s="410"/>
      <c r="AN16" s="410"/>
      <c r="AO16" s="410"/>
      <c r="AP16" s="410"/>
      <c r="AQ16" s="410"/>
      <c r="AR16" s="410"/>
      <c r="AS16" s="410"/>
      <c r="AT16" s="410"/>
      <c r="AU16" s="410"/>
      <c r="AV16" s="410"/>
      <c r="AW16" s="410"/>
      <c r="AX16" s="410"/>
      <c r="AY16" s="410"/>
      <c r="AZ16" s="410"/>
      <c r="BA16" s="410"/>
      <c r="BB16" s="410"/>
      <c r="BC16" s="410"/>
      <c r="BD16" s="410"/>
      <c r="BE16" s="410"/>
      <c r="BF16" s="410"/>
      <c r="BG16" s="410"/>
      <c r="BH16" s="410"/>
      <c r="BI16" s="410"/>
    </row>
    <row r="17" spans="1:61" ht="39.950000000000003" customHeight="1" thickBot="1">
      <c r="A17" s="540"/>
      <c r="B17" s="238"/>
      <c r="C17" s="363"/>
      <c r="D17" s="1093" t="s">
        <v>820</v>
      </c>
      <c r="E17" s="1094"/>
      <c r="F17" s="1094"/>
      <c r="G17" s="1094"/>
      <c r="H17" s="1094"/>
      <c r="I17" s="1094"/>
      <c r="J17" s="1094"/>
      <c r="K17" s="1094"/>
      <c r="L17" s="1094"/>
      <c r="M17" s="1094"/>
      <c r="N17" s="1094"/>
      <c r="O17" s="1094"/>
      <c r="P17" s="1094"/>
      <c r="Q17" s="1095"/>
      <c r="R17" s="650"/>
      <c r="S17" s="284"/>
      <c r="T17" s="617"/>
      <c r="U17" s="617"/>
      <c r="V17" s="478"/>
      <c r="W17" s="478"/>
      <c r="X17" s="410"/>
      <c r="Y17" s="410"/>
      <c r="Z17" s="410"/>
      <c r="AA17" s="410"/>
      <c r="AB17" s="410"/>
      <c r="AC17" s="410"/>
      <c r="AD17" s="410"/>
      <c r="AE17" s="410"/>
      <c r="AF17" s="410"/>
      <c r="AG17" s="410"/>
      <c r="AH17" s="410"/>
      <c r="AI17" s="410"/>
      <c r="AJ17" s="410"/>
      <c r="AK17" s="410"/>
      <c r="AL17" s="410"/>
      <c r="AM17" s="410"/>
      <c r="AN17" s="410"/>
      <c r="AO17" s="410"/>
      <c r="AP17" s="410"/>
      <c r="AQ17" s="410"/>
      <c r="AR17" s="410"/>
      <c r="AS17" s="410"/>
      <c r="AT17" s="410"/>
      <c r="AU17" s="410"/>
      <c r="AV17" s="410"/>
      <c r="AW17" s="410"/>
      <c r="AX17" s="410"/>
      <c r="AY17" s="410"/>
      <c r="AZ17" s="410"/>
      <c r="BA17" s="410"/>
      <c r="BB17" s="410"/>
      <c r="BC17" s="410"/>
      <c r="BD17" s="410"/>
      <c r="BE17" s="410"/>
      <c r="BF17" s="410"/>
      <c r="BG17" s="410"/>
      <c r="BH17" s="410"/>
      <c r="BI17" s="410"/>
    </row>
    <row r="18" spans="1:61" ht="20.100000000000001" customHeight="1">
      <c r="A18" s="539"/>
      <c r="B18" s="238"/>
      <c r="C18" s="363"/>
      <c r="D18" s="1096" t="s">
        <v>821</v>
      </c>
      <c r="E18" s="1097"/>
      <c r="F18" s="1097"/>
      <c r="G18" s="1097"/>
      <c r="H18" s="1097"/>
      <c r="I18" s="1097"/>
      <c r="J18" s="1097"/>
      <c r="K18" s="1097"/>
      <c r="L18" s="1097"/>
      <c r="M18" s="1097"/>
      <c r="N18" s="1097"/>
      <c r="O18" s="1097"/>
      <c r="P18" s="1097"/>
      <c r="Q18" s="1097"/>
      <c r="R18" s="650"/>
      <c r="S18" s="284"/>
      <c r="T18" s="617"/>
      <c r="U18" s="617"/>
      <c r="V18" s="478"/>
      <c r="W18" s="478"/>
      <c r="X18" s="410"/>
      <c r="Y18" s="410"/>
      <c r="Z18" s="410"/>
      <c r="AA18" s="410"/>
      <c r="AB18" s="410"/>
      <c r="AC18" s="410"/>
      <c r="AD18" s="410"/>
      <c r="AE18" s="410"/>
      <c r="AF18" s="410"/>
      <c r="AG18" s="410"/>
      <c r="AH18" s="410"/>
      <c r="AI18" s="410"/>
      <c r="AJ18" s="410"/>
      <c r="AK18" s="410"/>
      <c r="AL18" s="410"/>
      <c r="AM18" s="410"/>
      <c r="AN18" s="410"/>
      <c r="AO18" s="410"/>
      <c r="AP18" s="410"/>
      <c r="AQ18" s="410"/>
      <c r="AR18" s="410"/>
      <c r="AS18" s="410"/>
      <c r="AT18" s="410"/>
      <c r="AU18" s="410"/>
      <c r="AV18" s="410"/>
      <c r="AW18" s="410"/>
      <c r="AX18" s="410"/>
      <c r="AY18" s="410"/>
      <c r="AZ18" s="410"/>
      <c r="BA18" s="410"/>
      <c r="BB18" s="410"/>
      <c r="BC18" s="410"/>
      <c r="BD18" s="410"/>
      <c r="BE18" s="410"/>
      <c r="BF18" s="410"/>
      <c r="BG18" s="410"/>
      <c r="BH18" s="410"/>
      <c r="BI18" s="410"/>
    </row>
    <row r="19" spans="1:61" ht="56.25" customHeight="1" thickBot="1">
      <c r="A19" s="539"/>
      <c r="B19" s="238"/>
      <c r="C19" s="363"/>
      <c r="D19" s="1098"/>
      <c r="E19" s="1098"/>
      <c r="F19" s="1098"/>
      <c r="G19" s="1098"/>
      <c r="H19" s="1098"/>
      <c r="I19" s="1098"/>
      <c r="J19" s="1098"/>
      <c r="K19" s="1098"/>
      <c r="L19" s="1098"/>
      <c r="M19" s="1098"/>
      <c r="N19" s="1098"/>
      <c r="O19" s="1098"/>
      <c r="P19" s="1098"/>
      <c r="Q19" s="1098"/>
      <c r="R19" s="650"/>
      <c r="S19" s="284"/>
      <c r="T19" s="347"/>
      <c r="U19" s="347"/>
      <c r="V19" s="478"/>
      <c r="W19" s="478"/>
      <c r="X19" s="410"/>
      <c r="Y19" s="410"/>
      <c r="Z19" s="410"/>
      <c r="AA19" s="410"/>
      <c r="AB19" s="410"/>
      <c r="AC19" s="410"/>
      <c r="AD19" s="410"/>
      <c r="AE19" s="410"/>
      <c r="AF19" s="410"/>
      <c r="AG19" s="410"/>
      <c r="AH19" s="410"/>
      <c r="AI19" s="410"/>
      <c r="AJ19" s="410"/>
      <c r="AK19" s="410"/>
      <c r="AL19" s="410"/>
      <c r="AM19" s="410"/>
      <c r="AN19" s="410"/>
      <c r="AO19" s="410"/>
      <c r="AP19" s="410"/>
      <c r="AQ19" s="410"/>
      <c r="AR19" s="410"/>
      <c r="AS19" s="410"/>
      <c r="AT19" s="410"/>
      <c r="AU19" s="410"/>
      <c r="AV19" s="410"/>
      <c r="AW19" s="410"/>
      <c r="AX19" s="410"/>
      <c r="AY19" s="410"/>
      <c r="AZ19" s="410"/>
      <c r="BA19" s="410"/>
      <c r="BB19" s="410"/>
      <c r="BC19" s="410"/>
      <c r="BD19" s="410"/>
      <c r="BE19" s="410"/>
      <c r="BF19" s="410"/>
      <c r="BG19" s="410"/>
      <c r="BH19" s="410"/>
      <c r="BI19" s="410"/>
    </row>
    <row r="20" spans="1:61" ht="80.25" customHeight="1" thickTop="1" thickBot="1">
      <c r="A20" s="539"/>
      <c r="B20" s="238"/>
      <c r="C20" s="363"/>
      <c r="D20" s="234"/>
      <c r="E20" s="234"/>
      <c r="F20" s="234"/>
      <c r="G20" s="1103" t="s">
        <v>628</v>
      </c>
      <c r="H20" s="1104"/>
      <c r="I20" s="1105"/>
      <c r="J20" s="234"/>
      <c r="K20" s="1103" t="s">
        <v>629</v>
      </c>
      <c r="L20" s="1104"/>
      <c r="M20" s="1105"/>
      <c r="N20" s="234"/>
      <c r="O20" s="646" t="s">
        <v>625</v>
      </c>
      <c r="P20" s="647" t="s">
        <v>815</v>
      </c>
      <c r="Q20" s="646" t="s">
        <v>814</v>
      </c>
      <c r="R20" s="234"/>
      <c r="S20" s="284"/>
      <c r="T20" s="347"/>
      <c r="U20" s="347"/>
      <c r="V20" s="478"/>
      <c r="W20" s="478"/>
      <c r="X20" s="410"/>
      <c r="Y20" s="410"/>
      <c r="Z20" s="410"/>
      <c r="AA20" s="410"/>
      <c r="AB20" s="410"/>
      <c r="AC20" s="410"/>
      <c r="AD20" s="410"/>
      <c r="AE20" s="410"/>
      <c r="AF20" s="410"/>
      <c r="AG20" s="410"/>
      <c r="AH20" s="410"/>
      <c r="AI20" s="410"/>
      <c r="AJ20" s="410"/>
      <c r="AK20" s="410"/>
      <c r="AL20" s="410"/>
      <c r="AM20" s="410"/>
      <c r="AN20" s="410"/>
      <c r="AO20" s="410"/>
      <c r="AP20" s="410"/>
      <c r="AQ20" s="410"/>
      <c r="AR20" s="410"/>
      <c r="AS20" s="410"/>
      <c r="AT20" s="410"/>
      <c r="AU20" s="410"/>
      <c r="AV20" s="410"/>
      <c r="AW20" s="410"/>
      <c r="AX20" s="410"/>
      <c r="AY20" s="410"/>
      <c r="AZ20" s="410"/>
      <c r="BA20" s="410"/>
      <c r="BB20" s="410"/>
      <c r="BC20" s="410"/>
      <c r="BD20" s="410"/>
      <c r="BE20" s="410"/>
      <c r="BF20" s="410"/>
      <c r="BG20" s="410"/>
      <c r="BH20" s="410"/>
      <c r="BI20" s="410"/>
    </row>
    <row r="21" spans="1:61" ht="18.75" thickTop="1">
      <c r="A21" s="539"/>
      <c r="B21" s="238"/>
      <c r="C21" s="363"/>
      <c r="D21" s="654"/>
      <c r="E21" s="655"/>
      <c r="F21" s="655"/>
      <c r="G21" s="655"/>
      <c r="H21" s="655"/>
      <c r="I21" s="655"/>
      <c r="J21" s="655"/>
      <c r="K21" s="655"/>
      <c r="L21" s="655"/>
      <c r="M21" s="655"/>
      <c r="N21" s="655"/>
      <c r="O21" s="655"/>
      <c r="P21" s="655"/>
      <c r="Q21" s="655"/>
      <c r="R21" s="234"/>
      <c r="S21" s="284"/>
      <c r="T21" s="347"/>
      <c r="U21" s="347"/>
      <c r="V21" s="478"/>
      <c r="W21" s="478"/>
      <c r="X21" s="410"/>
      <c r="Y21" s="410"/>
      <c r="Z21" s="410"/>
      <c r="AA21" s="410"/>
      <c r="AB21" s="410"/>
      <c r="AC21" s="410"/>
      <c r="AD21" s="410"/>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c r="BA21" s="410"/>
      <c r="BB21" s="410"/>
      <c r="BC21" s="410"/>
      <c r="BD21" s="410"/>
      <c r="BE21" s="410"/>
      <c r="BF21" s="410"/>
      <c r="BG21" s="410"/>
      <c r="BH21" s="410"/>
      <c r="BI21" s="410"/>
    </row>
    <row r="22" spans="1:61" ht="35.25" customHeight="1" thickBot="1">
      <c r="A22" s="541"/>
      <c r="B22" s="238"/>
      <c r="C22" s="363"/>
      <c r="D22" s="1111" t="s">
        <v>824</v>
      </c>
      <c r="E22" s="1111"/>
      <c r="F22" s="655"/>
      <c r="G22" s="655"/>
      <c r="H22" s="655"/>
      <c r="I22" s="655"/>
      <c r="J22" s="655"/>
      <c r="K22" s="655"/>
      <c r="L22" s="655"/>
      <c r="M22" s="655"/>
      <c r="N22" s="655"/>
      <c r="O22" s="655"/>
      <c r="P22" s="655"/>
      <c r="Q22" s="655"/>
      <c r="R22" s="234"/>
      <c r="S22" s="284"/>
      <c r="T22" s="347"/>
      <c r="U22" s="347"/>
      <c r="V22" s="478"/>
      <c r="W22" s="478"/>
      <c r="X22" s="410"/>
      <c r="Y22" s="410"/>
      <c r="Z22" s="410"/>
      <c r="AA22" s="410"/>
      <c r="AB22" s="410"/>
      <c r="AC22" s="410"/>
      <c r="AD22" s="410"/>
      <c r="AE22" s="410"/>
      <c r="AF22" s="410"/>
      <c r="AG22" s="410"/>
      <c r="AH22" s="410"/>
      <c r="AI22" s="410"/>
      <c r="AJ22" s="410"/>
      <c r="AK22" s="410"/>
      <c r="AL22" s="410"/>
      <c r="AM22" s="410"/>
      <c r="AN22" s="410"/>
      <c r="AO22" s="410"/>
      <c r="AP22" s="410"/>
      <c r="AQ22" s="410"/>
      <c r="AR22" s="410"/>
      <c r="AS22" s="410"/>
      <c r="AT22" s="410"/>
      <c r="AU22" s="410"/>
      <c r="AV22" s="410"/>
      <c r="AW22" s="410"/>
      <c r="AX22" s="410"/>
      <c r="AY22" s="410"/>
      <c r="AZ22" s="410"/>
      <c r="BA22" s="410"/>
      <c r="BB22" s="410"/>
      <c r="BC22" s="410"/>
      <c r="BD22" s="410"/>
      <c r="BE22" s="410"/>
      <c r="BF22" s="410"/>
      <c r="BG22" s="410"/>
      <c r="BH22" s="410"/>
      <c r="BI22" s="410"/>
    </row>
    <row r="23" spans="1:61" ht="39" customHeight="1" thickBot="1">
      <c r="A23" s="541"/>
      <c r="B23" s="238"/>
      <c r="C23" s="363"/>
      <c r="D23" s="1023" t="s">
        <v>595</v>
      </c>
      <c r="E23" s="1024"/>
      <c r="F23" s="234"/>
      <c r="G23" s="1116">
        <f>'5. Resultados CO2'!H18</f>
        <v>0</v>
      </c>
      <c r="H23" s="1117"/>
      <c r="I23" s="234"/>
      <c r="J23" s="234"/>
      <c r="K23" s="1116">
        <f>'5. Resultados CO2'!L18</f>
        <v>144.27114473993993</v>
      </c>
      <c r="L23" s="1117" t="s">
        <v>727</v>
      </c>
      <c r="M23" s="430"/>
      <c r="N23" s="430"/>
      <c r="O23" s="494">
        <f>IFERROR((K23+K24)-G23,"")</f>
        <v>400.08714473993996</v>
      </c>
      <c r="P23" s="494">
        <f>IFERROR(IF(O23&gt;0,O23*0.2,0),"")</f>
        <v>80.017428947987995</v>
      </c>
      <c r="Q23" s="494">
        <f>IFERROR(IF(P23&gt;0,P23*0.1/1.1,0),"")</f>
        <v>7.2743117225443639</v>
      </c>
      <c r="R23" s="347"/>
      <c r="S23" s="284"/>
      <c r="T23" s="347"/>
      <c r="U23" s="347"/>
      <c r="V23" s="478"/>
      <c r="W23" s="478"/>
      <c r="X23" s="410"/>
      <c r="Y23" s="410"/>
      <c r="Z23" s="410"/>
      <c r="AA23" s="410"/>
      <c r="AB23" s="410"/>
      <c r="AC23" s="410"/>
      <c r="AD23" s="410"/>
      <c r="AE23" s="410"/>
      <c r="AF23" s="410"/>
      <c r="AG23" s="410"/>
      <c r="AH23" s="410"/>
      <c r="AI23" s="410"/>
      <c r="AJ23" s="410"/>
      <c r="AK23" s="410"/>
      <c r="AL23" s="410"/>
      <c r="AM23" s="410"/>
      <c r="AN23" s="410"/>
      <c r="AO23" s="410"/>
      <c r="AP23" s="410"/>
      <c r="AQ23" s="410"/>
      <c r="AR23" s="410"/>
      <c r="AS23" s="410"/>
      <c r="AT23" s="410"/>
      <c r="AU23" s="410"/>
      <c r="AV23" s="410"/>
      <c r="AW23" s="410"/>
      <c r="AX23" s="410"/>
      <c r="AY23" s="410"/>
      <c r="AZ23" s="410"/>
      <c r="BA23" s="410"/>
      <c r="BB23" s="410"/>
      <c r="BC23" s="410"/>
      <c r="BD23" s="410"/>
      <c r="BE23" s="410"/>
      <c r="BF23" s="410"/>
      <c r="BG23" s="410"/>
      <c r="BH23" s="410"/>
      <c r="BI23" s="410"/>
    </row>
    <row r="24" spans="1:61" ht="39" customHeight="1" thickBot="1">
      <c r="A24" s="541"/>
      <c r="B24" s="238"/>
      <c r="C24" s="363"/>
      <c r="D24" s="1102" t="s">
        <v>779</v>
      </c>
      <c r="E24" s="1016"/>
      <c r="F24" s="234"/>
      <c r="G24" s="493"/>
      <c r="H24" s="493"/>
      <c r="I24" s="234"/>
      <c r="J24" s="234"/>
      <c r="K24" s="1116">
        <f>IFERROR('5. Resultados CO2'!L19,"")</f>
        <v>255.81600000000003</v>
      </c>
      <c r="L24" s="1117" t="s">
        <v>727</v>
      </c>
      <c r="M24" s="430"/>
      <c r="N24" s="430"/>
      <c r="O24" s="493"/>
      <c r="P24" s="493"/>
      <c r="Q24" s="493"/>
      <c r="R24" s="234"/>
      <c r="S24" s="284"/>
      <c r="T24" s="347"/>
      <c r="U24" s="347"/>
      <c r="V24" s="478"/>
      <c r="W24" s="478"/>
      <c r="X24" s="410"/>
      <c r="Y24" s="410"/>
      <c r="Z24" s="410"/>
      <c r="AA24" s="410"/>
      <c r="AB24" s="410"/>
      <c r="AC24" s="410"/>
      <c r="AD24" s="410"/>
      <c r="AE24" s="410"/>
      <c r="AF24" s="410"/>
      <c r="AG24" s="410"/>
      <c r="AH24" s="410"/>
      <c r="AI24" s="410"/>
      <c r="AJ24" s="410"/>
      <c r="AK24" s="410"/>
      <c r="AL24" s="410"/>
      <c r="AM24" s="410"/>
      <c r="AN24" s="410"/>
      <c r="AO24" s="410"/>
      <c r="AP24" s="410"/>
      <c r="AQ24" s="410"/>
      <c r="AR24" s="410"/>
      <c r="AS24" s="410"/>
      <c r="AT24" s="410"/>
      <c r="AU24" s="410"/>
      <c r="AV24" s="410"/>
      <c r="AW24" s="410"/>
      <c r="AX24" s="410"/>
      <c r="AY24" s="410"/>
      <c r="AZ24" s="410"/>
      <c r="BA24" s="410"/>
      <c r="BB24" s="410"/>
      <c r="BC24" s="410"/>
      <c r="BD24" s="410"/>
      <c r="BE24" s="410"/>
      <c r="BF24" s="410"/>
      <c r="BG24" s="410"/>
      <c r="BH24" s="410"/>
      <c r="BI24" s="410"/>
    </row>
    <row r="25" spans="1:61" ht="36" customHeight="1" thickBot="1">
      <c r="A25" s="780" t="s">
        <v>808</v>
      </c>
      <c r="B25" s="238"/>
      <c r="C25" s="363"/>
      <c r="D25" s="1023" t="s">
        <v>596</v>
      </c>
      <c r="E25" s="1024"/>
      <c r="F25" s="234"/>
      <c r="G25" s="1116">
        <f>'5. Resultados CO2'!H20</f>
        <v>1244.199535962877</v>
      </c>
      <c r="H25" s="1117" t="s">
        <v>727</v>
      </c>
      <c r="I25" s="234"/>
      <c r="J25" s="234"/>
      <c r="K25" s="1116">
        <f>IFERROR('5. Resultados CO2'!L20,"")</f>
        <v>1350.4647679814384</v>
      </c>
      <c r="L25" s="1117" t="s">
        <v>727</v>
      </c>
      <c r="M25" s="430"/>
      <c r="N25" s="430"/>
      <c r="O25" s="494">
        <f>IFERROR(K25+K26-G25,"")</f>
        <v>106.26523201856139</v>
      </c>
      <c r="P25" s="494">
        <f>IFERROR(IF(O25&gt;0,O25*0.2,0),"")</f>
        <v>21.253046403712279</v>
      </c>
      <c r="Q25" s="494">
        <f>IFERROR(IF(P25&gt;0,P25*0.1/1.1,0),"")</f>
        <v>1.932095127610207</v>
      </c>
      <c r="R25" s="347"/>
      <c r="S25" s="284"/>
      <c r="T25" s="347"/>
      <c r="U25" s="347"/>
      <c r="V25" s="492"/>
      <c r="W25" s="478"/>
      <c r="X25" s="410"/>
      <c r="Y25" s="410"/>
      <c r="Z25" s="410"/>
      <c r="AA25" s="410"/>
      <c r="AB25" s="410"/>
      <c r="AC25" s="410"/>
      <c r="AD25" s="410"/>
      <c r="AE25" s="410"/>
      <c r="AF25" s="410"/>
      <c r="AG25" s="410"/>
      <c r="AH25" s="410"/>
      <c r="AI25" s="410"/>
      <c r="AJ25" s="410"/>
      <c r="AK25" s="410"/>
      <c r="AL25" s="410"/>
      <c r="AM25" s="410"/>
      <c r="AN25" s="410"/>
      <c r="AO25" s="410"/>
      <c r="AP25" s="410"/>
      <c r="AQ25" s="410"/>
      <c r="AR25" s="410"/>
      <c r="AS25" s="410"/>
      <c r="AT25" s="410"/>
      <c r="AU25" s="410"/>
      <c r="AV25" s="410"/>
      <c r="AW25" s="410"/>
      <c r="AX25" s="410"/>
      <c r="AY25" s="410"/>
      <c r="AZ25" s="410"/>
      <c r="BA25" s="410"/>
      <c r="BB25" s="410"/>
      <c r="BC25" s="410"/>
      <c r="BD25" s="410"/>
      <c r="BE25" s="410"/>
      <c r="BF25" s="410"/>
      <c r="BG25" s="410"/>
      <c r="BH25" s="410"/>
      <c r="BI25" s="410"/>
    </row>
    <row r="26" spans="1:61" ht="41.25" customHeight="1" thickBot="1">
      <c r="A26" s="780" t="s">
        <v>809</v>
      </c>
      <c r="B26" s="238"/>
      <c r="C26" s="363"/>
      <c r="D26" s="1023" t="s">
        <v>718</v>
      </c>
      <c r="E26" s="1024"/>
      <c r="F26" s="234"/>
      <c r="G26" s="493"/>
      <c r="H26" s="493"/>
      <c r="I26" s="234"/>
      <c r="J26" s="234"/>
      <c r="K26" s="1116">
        <f>'5. Resultados CO2'!L21</f>
        <v>0</v>
      </c>
      <c r="L26" s="1117" t="s">
        <v>727</v>
      </c>
      <c r="M26" s="430"/>
      <c r="N26" s="430"/>
      <c r="O26" s="493"/>
      <c r="P26" s="493"/>
      <c r="Q26" s="493"/>
      <c r="R26" s="234"/>
      <c r="S26" s="284"/>
      <c r="T26" s="432"/>
      <c r="U26" s="431"/>
      <c r="V26" s="492"/>
      <c r="W26" s="478"/>
      <c r="X26" s="410"/>
      <c r="Y26" s="410"/>
      <c r="Z26" s="410"/>
      <c r="AA26" s="410"/>
      <c r="AB26" s="410"/>
      <c r="AC26" s="410"/>
      <c r="AD26" s="410"/>
      <c r="AE26" s="410"/>
      <c r="AF26" s="410"/>
      <c r="AG26" s="410"/>
      <c r="AH26" s="410"/>
      <c r="AI26" s="410"/>
      <c r="AJ26" s="410"/>
      <c r="AK26" s="410"/>
      <c r="AL26" s="410"/>
      <c r="AM26" s="410"/>
      <c r="AN26" s="410"/>
      <c r="AO26" s="410"/>
      <c r="AP26" s="410"/>
      <c r="AQ26" s="410"/>
      <c r="AR26" s="410"/>
      <c r="AS26" s="410"/>
      <c r="AT26" s="410"/>
      <c r="AU26" s="410"/>
      <c r="AV26" s="410"/>
      <c r="AW26" s="410"/>
      <c r="AX26" s="410"/>
      <c r="AY26" s="410"/>
      <c r="AZ26" s="410"/>
      <c r="BA26" s="410"/>
      <c r="BB26" s="410"/>
      <c r="BC26" s="410"/>
      <c r="BD26" s="410"/>
      <c r="BE26" s="410"/>
      <c r="BF26" s="410"/>
      <c r="BG26" s="410"/>
      <c r="BH26" s="410"/>
      <c r="BI26" s="410"/>
    </row>
    <row r="27" spans="1:61" ht="39.75" customHeight="1" thickBot="1">
      <c r="A27" s="543"/>
      <c r="B27" s="238"/>
      <c r="C27" s="363"/>
      <c r="D27" s="1023" t="s">
        <v>627</v>
      </c>
      <c r="E27" s="1024"/>
      <c r="F27" s="234"/>
      <c r="G27" s="1116">
        <f>IFERROR(G23+G25,0)</f>
        <v>1244.199535962877</v>
      </c>
      <c r="H27" s="1117" t="s">
        <v>727</v>
      </c>
      <c r="I27" s="234"/>
      <c r="J27" s="234"/>
      <c r="K27" s="1116">
        <f>IFERROR(K23+K25+K24+K26,"")</f>
        <v>1750.5519127213784</v>
      </c>
      <c r="L27" s="1117" t="s">
        <v>727</v>
      </c>
      <c r="M27" s="430"/>
      <c r="N27" s="430"/>
      <c r="O27" s="494">
        <f>IFERROR(O23+O25,"")</f>
        <v>506.35237675850135</v>
      </c>
      <c r="P27" s="494">
        <f>IFERROR(IF(O27&gt;0,O27*0.2,0),"")</f>
        <v>101.27047535170027</v>
      </c>
      <c r="Q27" s="494">
        <f>IFERROR(IF(P27&gt;0,P27*0.1/1.1,0),"")</f>
        <v>9.2064068501545702</v>
      </c>
      <c r="R27" s="347"/>
      <c r="S27" s="284"/>
      <c r="T27" s="432"/>
      <c r="U27" s="431"/>
      <c r="V27" s="478"/>
      <c r="W27" s="478"/>
      <c r="X27" s="410"/>
      <c r="Y27" s="410"/>
      <c r="Z27" s="410"/>
      <c r="AA27" s="410"/>
      <c r="AB27" s="410"/>
      <c r="AC27" s="410"/>
      <c r="AD27" s="410"/>
      <c r="AE27" s="410"/>
      <c r="AF27" s="410"/>
      <c r="AG27" s="410"/>
      <c r="AH27" s="410"/>
      <c r="AI27" s="410"/>
      <c r="AJ27" s="410"/>
      <c r="AK27" s="410"/>
      <c r="AL27" s="410"/>
      <c r="AM27" s="410"/>
      <c r="AN27" s="410"/>
      <c r="AO27" s="410"/>
      <c r="AP27" s="410"/>
      <c r="AQ27" s="410"/>
      <c r="AR27" s="410"/>
      <c r="AS27" s="410"/>
      <c r="AT27" s="410"/>
      <c r="AU27" s="410"/>
      <c r="AV27" s="410"/>
      <c r="AW27" s="410"/>
      <c r="AX27" s="410"/>
      <c r="AY27" s="410"/>
      <c r="AZ27" s="410"/>
      <c r="BA27" s="410"/>
      <c r="BB27" s="410"/>
      <c r="BC27" s="410"/>
      <c r="BD27" s="410"/>
      <c r="BE27" s="410"/>
      <c r="BF27" s="410"/>
      <c r="BG27" s="410"/>
      <c r="BH27" s="410"/>
      <c r="BI27" s="410"/>
    </row>
    <row r="28" spans="1:61" ht="20.100000000000001" customHeight="1" thickBot="1">
      <c r="A28" s="533"/>
      <c r="B28" s="238"/>
      <c r="C28" s="417"/>
      <c r="D28" s="372"/>
      <c r="E28" s="372"/>
      <c r="F28" s="372"/>
      <c r="G28" s="372"/>
      <c r="H28" s="372"/>
      <c r="I28" s="372"/>
      <c r="J28" s="372"/>
      <c r="K28" s="372"/>
      <c r="L28" s="372"/>
      <c r="M28" s="372"/>
      <c r="N28" s="372"/>
      <c r="O28" s="372"/>
      <c r="P28" s="372"/>
      <c r="Q28" s="372"/>
      <c r="R28" s="644"/>
      <c r="S28" s="418"/>
      <c r="T28" s="642"/>
      <c r="U28" s="643"/>
      <c r="V28" s="643"/>
      <c r="W28" s="643"/>
      <c r="X28" s="410"/>
      <c r="Y28" s="410"/>
      <c r="Z28" s="410"/>
      <c r="AA28" s="410"/>
      <c r="AB28" s="410"/>
      <c r="AC28" s="410"/>
      <c r="AD28" s="410"/>
      <c r="AE28" s="410"/>
      <c r="AF28" s="410"/>
      <c r="AG28" s="410"/>
      <c r="AH28" s="410"/>
      <c r="AI28" s="410"/>
      <c r="AJ28" s="410"/>
      <c r="AK28" s="410"/>
      <c r="AL28" s="410"/>
      <c r="AM28" s="410"/>
      <c r="AN28" s="410"/>
      <c r="AO28" s="410"/>
      <c r="AP28" s="410"/>
      <c r="AQ28" s="410"/>
      <c r="AR28" s="410"/>
      <c r="AS28" s="410"/>
      <c r="AT28" s="410"/>
      <c r="AU28" s="410"/>
      <c r="AV28" s="410"/>
      <c r="AW28" s="410"/>
      <c r="AX28" s="410"/>
      <c r="AY28" s="410"/>
      <c r="AZ28" s="410"/>
      <c r="BA28" s="410"/>
      <c r="BB28" s="410"/>
      <c r="BC28" s="410"/>
      <c r="BD28" s="410"/>
      <c r="BE28" s="410"/>
      <c r="BF28" s="410"/>
      <c r="BG28" s="410"/>
      <c r="BH28" s="410"/>
      <c r="BI28" s="410"/>
    </row>
    <row r="29" spans="1:61" ht="20.100000000000001" customHeight="1">
      <c r="A29" s="533"/>
      <c r="B29" s="238"/>
      <c r="C29" s="363"/>
      <c r="D29" s="234"/>
      <c r="E29" s="234"/>
      <c r="F29" s="234"/>
      <c r="G29" s="234"/>
      <c r="H29" s="234"/>
      <c r="I29" s="234"/>
      <c r="J29" s="234"/>
      <c r="K29" s="234"/>
      <c r="L29" s="234"/>
      <c r="M29" s="234"/>
      <c r="N29" s="234"/>
      <c r="O29" s="234"/>
      <c r="P29" s="234"/>
      <c r="Q29" s="234"/>
      <c r="R29" s="710"/>
      <c r="S29" s="284"/>
      <c r="T29" s="709"/>
      <c r="U29" s="710"/>
      <c r="V29" s="710"/>
      <c r="W29" s="710"/>
      <c r="X29" s="410"/>
      <c r="Y29" s="410"/>
      <c r="Z29" s="410"/>
      <c r="AA29" s="410"/>
      <c r="AB29" s="410"/>
      <c r="AC29" s="410"/>
      <c r="AD29" s="410"/>
      <c r="AE29" s="410"/>
      <c r="AF29" s="410"/>
      <c r="AG29" s="410"/>
      <c r="AH29" s="410"/>
      <c r="AI29" s="410"/>
      <c r="AJ29" s="410"/>
      <c r="AK29" s="410"/>
      <c r="AL29" s="410"/>
      <c r="AM29" s="410"/>
      <c r="AN29" s="410"/>
      <c r="AO29" s="410"/>
      <c r="AP29" s="410"/>
      <c r="AQ29" s="410"/>
      <c r="AR29" s="410"/>
      <c r="AS29" s="410"/>
      <c r="AT29" s="410"/>
      <c r="AU29" s="410"/>
      <c r="AV29" s="410"/>
      <c r="AW29" s="410"/>
      <c r="AX29" s="410"/>
      <c r="AY29" s="410"/>
      <c r="AZ29" s="410"/>
      <c r="BA29" s="410"/>
      <c r="BB29" s="410"/>
      <c r="BC29" s="410"/>
      <c r="BD29" s="410"/>
      <c r="BE29" s="410"/>
      <c r="BF29" s="410"/>
      <c r="BG29" s="410"/>
      <c r="BH29" s="410"/>
      <c r="BI29" s="410"/>
    </row>
    <row r="30" spans="1:61" ht="20.100000000000001" customHeight="1" thickBot="1">
      <c r="A30" s="533"/>
      <c r="B30" s="238"/>
      <c r="C30" s="363"/>
      <c r="D30" s="234"/>
      <c r="E30" s="234"/>
      <c r="F30" s="234"/>
      <c r="G30" s="234"/>
      <c r="H30" s="234"/>
      <c r="I30" s="234"/>
      <c r="J30" s="234"/>
      <c r="K30" s="234"/>
      <c r="L30" s="234"/>
      <c r="M30" s="234"/>
      <c r="N30" s="234"/>
      <c r="O30" s="234"/>
      <c r="P30" s="234"/>
      <c r="Q30" s="234"/>
      <c r="R30" s="643"/>
      <c r="S30" s="284"/>
      <c r="T30" s="642"/>
      <c r="U30" s="643"/>
      <c r="V30" s="643"/>
      <c r="W30" s="643"/>
      <c r="X30" s="410"/>
      <c r="Y30" s="410"/>
      <c r="Z30" s="410"/>
      <c r="AA30" s="410"/>
      <c r="AB30" s="410"/>
      <c r="AC30" s="410"/>
      <c r="AD30" s="410"/>
      <c r="AE30" s="410"/>
      <c r="AF30" s="410"/>
      <c r="AG30" s="410"/>
      <c r="AH30" s="410"/>
      <c r="AI30" s="410"/>
      <c r="AJ30" s="410"/>
      <c r="AK30" s="410"/>
      <c r="AL30" s="410"/>
      <c r="AM30" s="410"/>
      <c r="AN30" s="410"/>
      <c r="AO30" s="410"/>
      <c r="AP30" s="410"/>
      <c r="AQ30" s="410"/>
      <c r="AR30" s="410"/>
      <c r="AS30" s="410"/>
      <c r="AT30" s="410"/>
      <c r="AU30" s="410"/>
      <c r="AV30" s="410"/>
      <c r="AW30" s="410"/>
      <c r="AX30" s="410"/>
      <c r="AY30" s="410"/>
      <c r="AZ30" s="410"/>
      <c r="BA30" s="410"/>
      <c r="BB30" s="410"/>
      <c r="BC30" s="410"/>
      <c r="BD30" s="410"/>
      <c r="BE30" s="410"/>
      <c r="BF30" s="410"/>
      <c r="BG30" s="410"/>
      <c r="BH30" s="410"/>
      <c r="BI30" s="410"/>
    </row>
    <row r="31" spans="1:61" ht="24.95" customHeight="1" thickBot="1">
      <c r="A31" s="533"/>
      <c r="B31" s="238"/>
      <c r="C31" s="363"/>
      <c r="D31" s="1106" t="s">
        <v>822</v>
      </c>
      <c r="E31" s="1107"/>
      <c r="F31" s="1107"/>
      <c r="G31" s="1107"/>
      <c r="H31" s="1107"/>
      <c r="I31" s="1107"/>
      <c r="J31" s="1107"/>
      <c r="K31" s="1107"/>
      <c r="L31" s="1107"/>
      <c r="M31" s="1107"/>
      <c r="N31" s="1107"/>
      <c r="O31" s="1107"/>
      <c r="P31" s="1107"/>
      <c r="Q31" s="1108"/>
      <c r="R31" s="650"/>
      <c r="S31" s="284"/>
      <c r="T31" s="642"/>
      <c r="U31" s="643"/>
      <c r="V31" s="643"/>
      <c r="W31" s="643"/>
      <c r="X31" s="410"/>
      <c r="Y31" s="410"/>
      <c r="Z31" s="410"/>
      <c r="AA31" s="410"/>
      <c r="AB31" s="410"/>
      <c r="AC31" s="410"/>
      <c r="AD31" s="410"/>
      <c r="AE31" s="410"/>
      <c r="AF31" s="410"/>
      <c r="AG31" s="410"/>
      <c r="AH31" s="410"/>
      <c r="AI31" s="410"/>
      <c r="AJ31" s="410"/>
      <c r="AK31" s="410"/>
      <c r="AL31" s="410"/>
      <c r="AM31" s="410"/>
      <c r="AN31" s="410"/>
      <c r="AO31" s="410"/>
      <c r="AP31" s="410"/>
      <c r="AQ31" s="410"/>
      <c r="AR31" s="410"/>
      <c r="AS31" s="410"/>
      <c r="AT31" s="410"/>
      <c r="AU31" s="410"/>
      <c r="AV31" s="410"/>
      <c r="AW31" s="410"/>
      <c r="AX31" s="410"/>
      <c r="AY31" s="410"/>
      <c r="AZ31" s="410"/>
      <c r="BA31" s="410"/>
      <c r="BB31" s="410"/>
      <c r="BC31" s="410"/>
      <c r="BD31" s="410"/>
      <c r="BE31" s="410"/>
      <c r="BF31" s="410"/>
      <c r="BG31" s="410"/>
      <c r="BH31" s="410"/>
      <c r="BI31" s="410"/>
    </row>
    <row r="32" spans="1:61" ht="20.100000000000001" customHeight="1">
      <c r="A32" s="533"/>
      <c r="B32" s="238"/>
      <c r="C32" s="363"/>
      <c r="D32" s="1096" t="s">
        <v>823</v>
      </c>
      <c r="E32" s="1109"/>
      <c r="F32" s="1109"/>
      <c r="G32" s="1109"/>
      <c r="H32" s="1109"/>
      <c r="I32" s="1109"/>
      <c r="J32" s="1109"/>
      <c r="K32" s="1109"/>
      <c r="L32" s="1109"/>
      <c r="M32" s="1109"/>
      <c r="N32" s="1109"/>
      <c r="O32" s="1109"/>
      <c r="P32" s="1109"/>
      <c r="Q32" s="1109"/>
      <c r="R32" s="650"/>
      <c r="S32" s="284"/>
      <c r="T32" s="642"/>
      <c r="U32" s="643"/>
      <c r="V32" s="643"/>
      <c r="W32" s="643"/>
      <c r="X32" s="410"/>
      <c r="Y32" s="410"/>
      <c r="Z32" s="410"/>
      <c r="AA32" s="410"/>
      <c r="AB32" s="410"/>
      <c r="AC32" s="410"/>
      <c r="AD32" s="410"/>
      <c r="AE32" s="410"/>
      <c r="AF32" s="410"/>
      <c r="AG32" s="410"/>
      <c r="AH32" s="410"/>
      <c r="AI32" s="410"/>
      <c r="AJ32" s="410"/>
      <c r="AK32" s="410"/>
      <c r="AL32" s="410"/>
      <c r="AM32" s="410"/>
      <c r="AN32" s="410"/>
      <c r="AO32" s="410"/>
      <c r="AP32" s="410"/>
      <c r="AQ32" s="410"/>
      <c r="AR32" s="410"/>
      <c r="AS32" s="410"/>
      <c r="AT32" s="410"/>
      <c r="AU32" s="410"/>
      <c r="AV32" s="410"/>
      <c r="AW32" s="410"/>
      <c r="AX32" s="410"/>
      <c r="AY32" s="410"/>
      <c r="AZ32" s="410"/>
      <c r="BA32" s="410"/>
      <c r="BB32" s="410"/>
      <c r="BC32" s="410"/>
      <c r="BD32" s="410"/>
      <c r="BE32" s="410"/>
      <c r="BF32" s="410"/>
      <c r="BG32" s="410"/>
      <c r="BH32" s="410"/>
      <c r="BI32" s="410"/>
    </row>
    <row r="33" spans="1:61" ht="35.25" customHeight="1">
      <c r="A33" s="536"/>
      <c r="B33" s="238"/>
      <c r="C33" s="363"/>
      <c r="D33" s="1110"/>
      <c r="E33" s="1110"/>
      <c r="F33" s="1110"/>
      <c r="G33" s="1110"/>
      <c r="H33" s="1110"/>
      <c r="I33" s="1110"/>
      <c r="J33" s="1110"/>
      <c r="K33" s="1110"/>
      <c r="L33" s="1110"/>
      <c r="M33" s="1110"/>
      <c r="N33" s="1110"/>
      <c r="O33" s="1110"/>
      <c r="P33" s="1110"/>
      <c r="Q33" s="1110"/>
      <c r="R33" s="650"/>
      <c r="S33" s="284"/>
      <c r="T33" s="432"/>
      <c r="U33" s="431"/>
      <c r="V33" s="478"/>
      <c r="W33" s="478"/>
      <c r="X33" s="410"/>
      <c r="Y33" s="410"/>
      <c r="Z33" s="410"/>
      <c r="AA33" s="410"/>
      <c r="AB33" s="410"/>
      <c r="AC33" s="410"/>
      <c r="AD33" s="410"/>
      <c r="AE33" s="410"/>
      <c r="AF33" s="410"/>
      <c r="AG33" s="410"/>
      <c r="AH33" s="410"/>
      <c r="AI33" s="410"/>
      <c r="AJ33" s="410"/>
      <c r="AK33" s="410"/>
      <c r="AL33" s="410"/>
      <c r="AM33" s="410"/>
      <c r="AN33" s="410"/>
      <c r="AO33" s="410"/>
      <c r="AP33" s="410"/>
      <c r="AQ33" s="410"/>
      <c r="AR33" s="410"/>
      <c r="AS33" s="410"/>
      <c r="AT33" s="410"/>
      <c r="AU33" s="410"/>
      <c r="AV33" s="410"/>
      <c r="AW33" s="410"/>
      <c r="AX33" s="410"/>
      <c r="AY33" s="410"/>
      <c r="AZ33" s="410"/>
      <c r="BA33" s="410"/>
      <c r="BB33" s="410"/>
      <c r="BC33" s="410"/>
      <c r="BD33" s="410"/>
      <c r="BE33" s="410"/>
      <c r="BF33" s="410"/>
      <c r="BG33" s="410"/>
      <c r="BH33" s="410"/>
      <c r="BI33" s="410"/>
    </row>
    <row r="34" spans="1:61" ht="35.25" customHeight="1" thickBot="1">
      <c r="A34" s="536"/>
      <c r="B34" s="238"/>
      <c r="C34" s="363"/>
      <c r="D34" s="1120" t="s">
        <v>816</v>
      </c>
      <c r="E34" s="1121"/>
      <c r="F34" s="1121"/>
      <c r="G34" s="1121"/>
      <c r="H34" s="1121"/>
      <c r="I34" s="1121"/>
      <c r="J34" s="1121"/>
      <c r="K34" s="1121"/>
      <c r="L34" s="1121"/>
      <c r="M34" s="1121"/>
      <c r="N34" s="1121"/>
      <c r="O34" s="1121"/>
      <c r="P34" s="1121"/>
      <c r="Q34" s="1121"/>
      <c r="R34" s="650"/>
      <c r="S34" s="284"/>
      <c r="T34" s="648"/>
      <c r="U34" s="649"/>
      <c r="V34" s="649"/>
      <c r="W34" s="649"/>
      <c r="X34" s="410"/>
      <c r="Y34" s="410"/>
      <c r="Z34" s="410"/>
      <c r="AA34" s="410"/>
      <c r="AB34" s="410"/>
      <c r="AC34" s="410"/>
      <c r="AD34" s="410"/>
      <c r="AE34" s="410"/>
      <c r="AF34" s="410"/>
      <c r="AG34" s="410"/>
      <c r="AH34" s="410"/>
      <c r="AI34" s="410"/>
      <c r="AJ34" s="410"/>
      <c r="AK34" s="410"/>
      <c r="AL34" s="410"/>
      <c r="AM34" s="410"/>
      <c r="AN34" s="410"/>
      <c r="AO34" s="410"/>
      <c r="AP34" s="410"/>
      <c r="AQ34" s="410"/>
      <c r="AR34" s="410"/>
      <c r="AS34" s="410"/>
      <c r="AT34" s="410"/>
      <c r="AU34" s="410"/>
      <c r="AV34" s="410"/>
      <c r="AW34" s="410"/>
      <c r="AX34" s="410"/>
      <c r="AY34" s="410"/>
      <c r="AZ34" s="410"/>
      <c r="BA34" s="410"/>
      <c r="BB34" s="410"/>
      <c r="BC34" s="410"/>
      <c r="BD34" s="410"/>
      <c r="BE34" s="410"/>
      <c r="BF34" s="410"/>
      <c r="BG34" s="410"/>
      <c r="BH34" s="410"/>
      <c r="BI34" s="410"/>
    </row>
    <row r="35" spans="1:61" ht="78.75" customHeight="1" thickTop="1" thickBot="1">
      <c r="A35" s="536"/>
      <c r="B35" s="238"/>
      <c r="C35" s="363"/>
      <c r="D35" s="234"/>
      <c r="E35" s="234"/>
      <c r="F35" s="234"/>
      <c r="G35" s="1103" t="s">
        <v>628</v>
      </c>
      <c r="H35" s="1104"/>
      <c r="I35" s="1105"/>
      <c r="J35" s="234"/>
      <c r="K35" s="1103" t="s">
        <v>629</v>
      </c>
      <c r="L35" s="1104"/>
      <c r="M35" s="1105"/>
      <c r="N35" s="234"/>
      <c r="O35" s="646" t="s">
        <v>625</v>
      </c>
      <c r="P35" s="647" t="s">
        <v>815</v>
      </c>
      <c r="Q35" s="646" t="s">
        <v>626</v>
      </c>
      <c r="R35" s="234"/>
      <c r="S35" s="284"/>
      <c r="T35" s="1101"/>
      <c r="U35" s="1014"/>
      <c r="V35" s="478"/>
      <c r="W35" s="478"/>
      <c r="X35" s="410"/>
      <c r="Y35" s="410"/>
      <c r="Z35" s="410"/>
      <c r="AA35" s="410"/>
      <c r="AB35" s="410"/>
      <c r="AC35" s="410"/>
      <c r="AD35" s="410"/>
      <c r="AE35" s="410"/>
      <c r="AF35" s="410"/>
      <c r="AG35" s="410"/>
      <c r="AH35" s="410"/>
      <c r="AI35" s="410"/>
      <c r="AJ35" s="410"/>
      <c r="AK35" s="410"/>
      <c r="AL35" s="410"/>
      <c r="AM35" s="410"/>
      <c r="AN35" s="410"/>
      <c r="AO35" s="410"/>
      <c r="AP35" s="410"/>
      <c r="AQ35" s="410"/>
      <c r="AR35" s="410"/>
      <c r="AS35" s="410"/>
      <c r="AT35" s="410"/>
      <c r="AU35" s="410"/>
      <c r="AV35" s="410"/>
      <c r="AW35" s="410"/>
      <c r="AX35" s="410"/>
      <c r="AY35" s="410"/>
      <c r="AZ35" s="410"/>
      <c r="BA35" s="410"/>
      <c r="BB35" s="410"/>
      <c r="BC35" s="410"/>
      <c r="BD35" s="410"/>
      <c r="BE35" s="410"/>
      <c r="BF35" s="410"/>
      <c r="BG35" s="410"/>
      <c r="BH35" s="410"/>
      <c r="BI35" s="410"/>
    </row>
    <row r="36" spans="1:61" ht="21" customHeight="1" thickTop="1">
      <c r="A36" s="536"/>
      <c r="B36" s="238"/>
      <c r="C36" s="363"/>
      <c r="D36" s="1111" t="s">
        <v>809</v>
      </c>
      <c r="E36" s="1111"/>
      <c r="F36" s="653"/>
      <c r="G36" s="653"/>
      <c r="H36" s="653"/>
      <c r="I36" s="653"/>
      <c r="J36" s="653"/>
      <c r="K36" s="653"/>
      <c r="L36" s="653"/>
      <c r="M36" s="653"/>
      <c r="N36" s="653"/>
      <c r="O36" s="653"/>
      <c r="P36" s="653"/>
      <c r="Q36" s="653"/>
      <c r="R36" s="234"/>
      <c r="S36" s="284"/>
      <c r="T36" s="1101"/>
      <c r="U36" s="1014"/>
      <c r="V36" s="478"/>
      <c r="W36" s="478"/>
      <c r="X36" s="410"/>
      <c r="Y36" s="410"/>
      <c r="Z36" s="410"/>
      <c r="AA36" s="410"/>
      <c r="AB36" s="410"/>
      <c r="AC36" s="410"/>
      <c r="AD36" s="410"/>
      <c r="AE36" s="410"/>
      <c r="AF36" s="410"/>
      <c r="AG36" s="410"/>
      <c r="AH36" s="410"/>
      <c r="AI36" s="410"/>
      <c r="AJ36" s="410"/>
      <c r="AK36" s="410"/>
      <c r="AL36" s="410"/>
      <c r="AM36" s="410"/>
      <c r="AN36" s="410"/>
      <c r="AO36" s="410"/>
      <c r="AP36" s="410"/>
      <c r="AQ36" s="410"/>
      <c r="AR36" s="410"/>
      <c r="AS36" s="410"/>
      <c r="AT36" s="410"/>
      <c r="AU36" s="410"/>
      <c r="AV36" s="410"/>
      <c r="AW36" s="410"/>
      <c r="AX36" s="410"/>
      <c r="AY36" s="410"/>
      <c r="AZ36" s="410"/>
      <c r="BA36" s="410"/>
      <c r="BB36" s="410"/>
      <c r="BC36" s="410"/>
      <c r="BD36" s="410"/>
      <c r="BE36" s="410"/>
      <c r="BF36" s="410"/>
      <c r="BG36" s="410"/>
      <c r="BH36" s="410"/>
      <c r="BI36" s="410"/>
    </row>
    <row r="37" spans="1:61" ht="18.75" thickBot="1">
      <c r="A37" s="536"/>
      <c r="B37" s="238"/>
      <c r="C37" s="363"/>
      <c r="D37" s="653"/>
      <c r="E37" s="653"/>
      <c r="F37" s="653"/>
      <c r="G37" s="653"/>
      <c r="H37" s="653"/>
      <c r="I37" s="653"/>
      <c r="J37" s="653"/>
      <c r="K37" s="653"/>
      <c r="L37" s="653"/>
      <c r="M37" s="653"/>
      <c r="N37" s="653"/>
      <c r="O37" s="653"/>
      <c r="P37" s="653"/>
      <c r="Q37" s="653"/>
      <c r="R37" s="234"/>
      <c r="S37" s="284"/>
      <c r="T37" s="432"/>
      <c r="U37" s="431"/>
      <c r="V37" s="478"/>
      <c r="W37" s="478"/>
      <c r="X37" s="410"/>
      <c r="Y37" s="410"/>
      <c r="Z37" s="410"/>
      <c r="AA37" s="410"/>
      <c r="AB37" s="410"/>
      <c r="AC37" s="410"/>
      <c r="AD37" s="410"/>
      <c r="AE37" s="410"/>
      <c r="AF37" s="410"/>
      <c r="AG37" s="410"/>
      <c r="AH37" s="410"/>
      <c r="AI37" s="410"/>
      <c r="AJ37" s="410"/>
      <c r="AK37" s="410"/>
      <c r="AL37" s="410"/>
      <c r="AM37" s="410"/>
      <c r="AN37" s="410"/>
      <c r="AO37" s="410"/>
      <c r="AP37" s="410"/>
      <c r="AQ37" s="410"/>
      <c r="AR37" s="410"/>
      <c r="AS37" s="410"/>
      <c r="AT37" s="410"/>
      <c r="AU37" s="410"/>
      <c r="AV37" s="410"/>
      <c r="AW37" s="410"/>
      <c r="AX37" s="410"/>
      <c r="AY37" s="410"/>
      <c r="AZ37" s="410"/>
      <c r="BA37" s="410"/>
      <c r="BB37" s="410"/>
      <c r="BC37" s="410"/>
      <c r="BD37" s="410"/>
      <c r="BE37" s="410"/>
      <c r="BF37" s="410"/>
      <c r="BG37" s="410"/>
      <c r="BH37" s="410"/>
      <c r="BI37" s="410"/>
    </row>
    <row r="38" spans="1:61" ht="35.1" customHeight="1" thickBot="1">
      <c r="A38" s="536"/>
      <c r="B38" s="238"/>
      <c r="C38" s="363"/>
      <c r="D38" s="1023" t="s">
        <v>595</v>
      </c>
      <c r="E38" s="1024"/>
      <c r="F38" s="234"/>
      <c r="G38" s="1099">
        <f>IFERROR(IF(AND(G12&lt;&gt;4,M13=4),'5. Resultados CO2'!H18,0),"")</f>
        <v>0</v>
      </c>
      <c r="H38" s="1099" t="s">
        <v>727</v>
      </c>
      <c r="I38" s="493"/>
      <c r="J38" s="493"/>
      <c r="K38" s="1099">
        <f>IFERROR(IF(AND(G12&lt;&gt;4,M13=4),'5. Resultados CO2'!L18,IF(AND(G12=4,M13=4,O14="SI"),'5. Resultados CO2'!L18,0)),"")</f>
        <v>0</v>
      </c>
      <c r="L38" s="1099" t="s">
        <v>727</v>
      </c>
      <c r="M38" s="493"/>
      <c r="N38" s="493"/>
      <c r="O38" s="494">
        <f>IFERROR(K38-G38,"")</f>
        <v>0</v>
      </c>
      <c r="P38" s="494">
        <f>IFERROR(IF(O38&gt;0,O38*0.2,0),"")</f>
        <v>0</v>
      </c>
      <c r="Q38" s="494">
        <f>IFERROR(IF(P38&gt;0,P38*0.1/1.1,0),"")</f>
        <v>0</v>
      </c>
      <c r="R38" s="347"/>
      <c r="S38" s="284"/>
      <c r="T38" s="347"/>
      <c r="U38" s="347"/>
      <c r="V38" s="478"/>
      <c r="W38" s="478"/>
      <c r="X38" s="410"/>
      <c r="Y38" s="410"/>
      <c r="Z38" s="410"/>
      <c r="AA38" s="410"/>
      <c r="AB38" s="410"/>
      <c r="AC38" s="410"/>
      <c r="AD38" s="410"/>
      <c r="AE38" s="410"/>
      <c r="AF38" s="410"/>
      <c r="AG38" s="410"/>
      <c r="AH38" s="410"/>
      <c r="AI38" s="410"/>
      <c r="AJ38" s="410"/>
      <c r="AK38" s="410"/>
      <c r="AL38" s="410"/>
      <c r="AM38" s="410"/>
      <c r="AN38" s="410"/>
      <c r="AO38" s="410"/>
      <c r="AP38" s="410"/>
      <c r="AQ38" s="410"/>
      <c r="AR38" s="410"/>
      <c r="AS38" s="410"/>
      <c r="AT38" s="410"/>
      <c r="AU38" s="410"/>
      <c r="AV38" s="410"/>
      <c r="AW38" s="410"/>
      <c r="AX38" s="410"/>
      <c r="AY38" s="410"/>
      <c r="AZ38" s="410"/>
      <c r="BA38" s="410"/>
      <c r="BB38" s="410"/>
      <c r="BC38" s="410"/>
      <c r="BD38" s="410"/>
      <c r="BE38" s="410"/>
      <c r="BF38" s="410"/>
      <c r="BG38" s="410"/>
      <c r="BH38" s="410"/>
      <c r="BI38" s="410"/>
    </row>
    <row r="39" spans="1:61" ht="18" customHeight="1" thickBot="1">
      <c r="A39" s="536"/>
      <c r="B39" s="238"/>
      <c r="C39" s="363"/>
      <c r="D39" s="422"/>
      <c r="E39" s="422"/>
      <c r="F39" s="234"/>
      <c r="G39" s="493"/>
      <c r="H39" s="493"/>
      <c r="I39" s="493"/>
      <c r="J39" s="493"/>
      <c r="K39" s="493"/>
      <c r="L39" s="493"/>
      <c r="M39" s="493"/>
      <c r="N39" s="493"/>
      <c r="O39" s="493"/>
      <c r="P39" s="493"/>
      <c r="Q39" s="493"/>
      <c r="R39" s="234"/>
      <c r="S39" s="284"/>
      <c r="T39" s="347"/>
      <c r="U39" s="347"/>
      <c r="V39" s="478"/>
      <c r="W39" s="478"/>
      <c r="X39" s="410"/>
      <c r="Y39" s="410"/>
      <c r="Z39" s="410"/>
      <c r="AA39" s="410"/>
      <c r="AB39" s="410"/>
      <c r="AC39" s="410"/>
      <c r="AD39" s="410"/>
      <c r="AE39" s="410"/>
      <c r="AF39" s="410"/>
      <c r="AG39" s="410"/>
      <c r="AH39" s="410"/>
      <c r="AI39" s="410"/>
      <c r="AJ39" s="410"/>
      <c r="AK39" s="410"/>
      <c r="AL39" s="410"/>
      <c r="AM39" s="410"/>
      <c r="AN39" s="410"/>
      <c r="AO39" s="410"/>
      <c r="AP39" s="410"/>
      <c r="AQ39" s="410"/>
      <c r="AR39" s="410"/>
      <c r="AS39" s="410"/>
      <c r="AT39" s="410"/>
      <c r="AU39" s="410"/>
      <c r="AV39" s="410"/>
      <c r="AW39" s="410"/>
      <c r="AX39" s="410"/>
      <c r="AY39" s="410"/>
      <c r="AZ39" s="410"/>
      <c r="BA39" s="410"/>
      <c r="BB39" s="410"/>
      <c r="BC39" s="410"/>
      <c r="BD39" s="410"/>
      <c r="BE39" s="410"/>
      <c r="BF39" s="410"/>
      <c r="BG39" s="410"/>
      <c r="BH39" s="410"/>
      <c r="BI39" s="410"/>
    </row>
    <row r="40" spans="1:61" ht="35.1" customHeight="1" thickBot="1">
      <c r="A40" s="536"/>
      <c r="B40" s="238"/>
      <c r="C40" s="363"/>
      <c r="D40" s="1023" t="s">
        <v>596</v>
      </c>
      <c r="E40" s="1024"/>
      <c r="F40" s="234"/>
      <c r="G40" s="1099">
        <f>0</f>
        <v>0</v>
      </c>
      <c r="H40" s="1099" t="s">
        <v>727</v>
      </c>
      <c r="I40" s="493"/>
      <c r="J40" s="493"/>
      <c r="K40" s="1099">
        <f>0</f>
        <v>0</v>
      </c>
      <c r="L40" s="1099" t="s">
        <v>727</v>
      </c>
      <c r="M40" s="493"/>
      <c r="N40" s="493"/>
      <c r="O40" s="494">
        <f>K40-G40</f>
        <v>0</v>
      </c>
      <c r="P40" s="494">
        <f>IF(O40&gt;0,O40*0.2,0)</f>
        <v>0</v>
      </c>
      <c r="Q40" s="494">
        <f>IF(P40&gt;0,P40*0.1/1.1,0)</f>
        <v>0</v>
      </c>
      <c r="R40" s="347"/>
      <c r="S40" s="284"/>
      <c r="T40" s="347"/>
      <c r="U40" s="347"/>
      <c r="V40" s="478"/>
      <c r="W40" s="478"/>
      <c r="X40" s="410"/>
      <c r="Y40" s="410"/>
      <c r="Z40" s="410"/>
      <c r="AA40" s="410"/>
      <c r="AB40" s="410"/>
      <c r="AC40" s="410"/>
      <c r="AD40" s="410"/>
      <c r="AE40" s="410"/>
      <c r="AF40" s="410"/>
      <c r="AG40" s="410"/>
      <c r="AH40" s="410"/>
      <c r="AI40" s="410"/>
      <c r="AJ40" s="410"/>
      <c r="AK40" s="410"/>
      <c r="AL40" s="410"/>
      <c r="AM40" s="410"/>
      <c r="AN40" s="410"/>
      <c r="AO40" s="410"/>
      <c r="AP40" s="410"/>
      <c r="AQ40" s="410"/>
      <c r="AR40" s="410"/>
      <c r="AS40" s="410"/>
      <c r="AT40" s="410"/>
      <c r="AU40" s="410"/>
      <c r="AV40" s="410"/>
      <c r="AW40" s="410"/>
      <c r="AX40" s="410"/>
      <c r="AY40" s="410"/>
      <c r="AZ40" s="410"/>
      <c r="BA40" s="410"/>
      <c r="BB40" s="410"/>
      <c r="BC40" s="410"/>
      <c r="BD40" s="410"/>
      <c r="BE40" s="410"/>
      <c r="BF40" s="410"/>
      <c r="BG40" s="410"/>
      <c r="BH40" s="410"/>
      <c r="BI40" s="410"/>
    </row>
    <row r="41" spans="1:61" ht="18" customHeight="1" thickBot="1">
      <c r="A41" s="536"/>
      <c r="B41" s="238"/>
      <c r="C41" s="363"/>
      <c r="D41" s="422"/>
      <c r="E41" s="422"/>
      <c r="F41" s="234"/>
      <c r="G41" s="493"/>
      <c r="H41" s="493"/>
      <c r="I41" s="493"/>
      <c r="J41" s="493"/>
      <c r="K41" s="493"/>
      <c r="L41" s="493"/>
      <c r="M41" s="493"/>
      <c r="N41" s="493"/>
      <c r="O41" s="493"/>
      <c r="P41" s="493"/>
      <c r="Q41" s="493"/>
      <c r="R41" s="234"/>
      <c r="S41" s="284"/>
      <c r="T41" s="347"/>
      <c r="U41" s="347"/>
      <c r="V41" s="420"/>
      <c r="W41" s="420"/>
      <c r="X41" s="410"/>
      <c r="Y41" s="410"/>
      <c r="Z41" s="410"/>
      <c r="AA41" s="410"/>
      <c r="AB41" s="410"/>
      <c r="AC41" s="410"/>
      <c r="AD41" s="410"/>
      <c r="AE41" s="410"/>
      <c r="AF41" s="410"/>
      <c r="AG41" s="410"/>
      <c r="AH41" s="410"/>
      <c r="AI41" s="410"/>
      <c r="AJ41" s="410"/>
      <c r="AK41" s="410"/>
      <c r="AL41" s="410"/>
      <c r="AM41" s="410"/>
      <c r="AN41" s="410"/>
      <c r="AO41" s="410"/>
      <c r="AP41" s="410"/>
      <c r="AQ41" s="410"/>
      <c r="AR41" s="410"/>
      <c r="AS41" s="410"/>
      <c r="AT41" s="410"/>
      <c r="AU41" s="410"/>
      <c r="AV41" s="410"/>
      <c r="AW41" s="410"/>
      <c r="AX41" s="410"/>
      <c r="AY41" s="410"/>
      <c r="AZ41" s="410"/>
      <c r="BA41" s="410"/>
      <c r="BB41" s="410"/>
      <c r="BC41" s="410"/>
      <c r="BD41" s="410"/>
      <c r="BE41" s="410"/>
      <c r="BF41" s="410"/>
      <c r="BG41" s="410"/>
      <c r="BH41" s="410"/>
      <c r="BI41" s="410"/>
    </row>
    <row r="42" spans="1:61" ht="35.1" customHeight="1" thickBot="1">
      <c r="A42" s="536"/>
      <c r="B42" s="238"/>
      <c r="C42" s="363"/>
      <c r="D42" s="1023" t="s">
        <v>627</v>
      </c>
      <c r="E42" s="1024"/>
      <c r="F42" s="234"/>
      <c r="G42" s="1099">
        <f>IFERROR(G38+G40,"")</f>
        <v>0</v>
      </c>
      <c r="H42" s="1099" t="s">
        <v>727</v>
      </c>
      <c r="I42" s="493"/>
      <c r="J42" s="493"/>
      <c r="K42" s="1099">
        <f>IFERROR(K38+K40,"")</f>
        <v>0</v>
      </c>
      <c r="L42" s="1099" t="s">
        <v>727</v>
      </c>
      <c r="M42" s="493"/>
      <c r="N42" s="493"/>
      <c r="O42" s="494">
        <f>IFERROR(O38+O40,"")</f>
        <v>0</v>
      </c>
      <c r="P42" s="494">
        <f>IFERROR(IF(O42&gt;0,O42*0.2,0),"")</f>
        <v>0</v>
      </c>
      <c r="Q42" s="494">
        <f>IFERROR(IF(P42&gt;0,P42*0.1/1.1,0),"")</f>
        <v>0</v>
      </c>
      <c r="R42" s="347"/>
      <c r="S42" s="284"/>
      <c r="T42" s="347"/>
      <c r="U42" s="347"/>
      <c r="V42" s="420"/>
      <c r="W42" s="420"/>
      <c r="X42" s="410"/>
      <c r="Y42" s="410"/>
      <c r="Z42" s="410"/>
      <c r="AA42" s="410"/>
      <c r="AB42" s="410"/>
      <c r="AC42" s="410"/>
      <c r="AD42" s="410"/>
      <c r="AE42" s="410"/>
      <c r="AF42" s="410"/>
      <c r="AG42" s="410"/>
      <c r="AH42" s="410"/>
      <c r="AI42" s="410"/>
      <c r="AJ42" s="410"/>
      <c r="AK42" s="410"/>
      <c r="AL42" s="410"/>
      <c r="AM42" s="410"/>
      <c r="AN42" s="410"/>
      <c r="AO42" s="410"/>
      <c r="AP42" s="410"/>
      <c r="AQ42" s="410"/>
      <c r="AR42" s="410"/>
      <c r="AS42" s="410"/>
      <c r="AT42" s="410"/>
      <c r="AU42" s="410"/>
      <c r="AV42" s="410"/>
      <c r="AW42" s="410"/>
      <c r="AX42" s="410"/>
      <c r="AY42" s="410"/>
      <c r="AZ42" s="410"/>
      <c r="BA42" s="410"/>
      <c r="BB42" s="410"/>
      <c r="BC42" s="410"/>
      <c r="BD42" s="410"/>
      <c r="BE42" s="410"/>
      <c r="BF42" s="410"/>
      <c r="BG42" s="410"/>
      <c r="BH42" s="410"/>
      <c r="BI42" s="410"/>
    </row>
    <row r="43" spans="1:61" ht="18.95" customHeight="1">
      <c r="A43" s="536"/>
      <c r="B43" s="238"/>
      <c r="C43" s="363"/>
      <c r="D43" s="234"/>
      <c r="E43" s="234"/>
      <c r="F43" s="234"/>
      <c r="G43" s="234"/>
      <c r="H43" s="234"/>
      <c r="I43" s="234"/>
      <c r="J43" s="234"/>
      <c r="K43" s="234"/>
      <c r="L43" s="234"/>
      <c r="M43" s="234"/>
      <c r="N43" s="234"/>
      <c r="O43" s="234"/>
      <c r="P43" s="234"/>
      <c r="Q43" s="234"/>
      <c r="R43" s="234"/>
      <c r="S43" s="284"/>
      <c r="T43" s="347"/>
      <c r="U43" s="347"/>
      <c r="V43" s="420"/>
      <c r="W43" s="420"/>
      <c r="X43" s="410"/>
      <c r="Y43" s="410"/>
      <c r="Z43" s="410"/>
      <c r="AA43" s="410"/>
      <c r="AB43" s="410"/>
      <c r="AC43" s="410"/>
      <c r="AD43" s="410"/>
      <c r="AE43" s="410"/>
      <c r="AF43" s="410"/>
      <c r="AG43" s="410"/>
      <c r="AH43" s="410"/>
      <c r="AI43" s="410"/>
      <c r="AJ43" s="410"/>
      <c r="AK43" s="410"/>
      <c r="AL43" s="410"/>
      <c r="AM43" s="410"/>
      <c r="AN43" s="410"/>
      <c r="AO43" s="410"/>
      <c r="AP43" s="410"/>
      <c r="AQ43" s="410"/>
      <c r="AR43" s="410"/>
      <c r="AS43" s="410"/>
      <c r="AT43" s="410"/>
      <c r="AU43" s="410"/>
      <c r="AV43" s="410"/>
      <c r="AW43" s="410"/>
      <c r="AX43" s="410"/>
      <c r="AY43" s="410"/>
      <c r="AZ43" s="410"/>
      <c r="BA43" s="410"/>
      <c r="BB43" s="410"/>
      <c r="BC43" s="410"/>
      <c r="BD43" s="410"/>
      <c r="BE43" s="410"/>
      <c r="BF43" s="410"/>
      <c r="BG43" s="410"/>
      <c r="BH43" s="410"/>
      <c r="BI43" s="410"/>
    </row>
    <row r="44" spans="1:61" ht="18.95" customHeight="1" thickBot="1">
      <c r="A44" s="536"/>
      <c r="B44" s="238"/>
      <c r="C44" s="417"/>
      <c r="D44" s="372"/>
      <c r="E44" s="372"/>
      <c r="F44" s="372"/>
      <c r="G44" s="372"/>
      <c r="H44" s="372"/>
      <c r="I44" s="372"/>
      <c r="J44" s="372"/>
      <c r="K44" s="372"/>
      <c r="L44" s="372"/>
      <c r="M44" s="372"/>
      <c r="N44" s="372"/>
      <c r="O44" s="372"/>
      <c r="P44" s="372"/>
      <c r="Q44" s="372"/>
      <c r="R44" s="372"/>
      <c r="S44" s="418"/>
      <c r="T44" s="347"/>
      <c r="U44" s="347"/>
      <c r="V44" s="420"/>
      <c r="W44" s="420"/>
      <c r="X44" s="410"/>
      <c r="Y44" s="410"/>
      <c r="Z44" s="410"/>
      <c r="AA44" s="410"/>
      <c r="AB44" s="410"/>
      <c r="AC44" s="410"/>
      <c r="AD44" s="410"/>
      <c r="AE44" s="410"/>
      <c r="AF44" s="410"/>
      <c r="AG44" s="410"/>
      <c r="AH44" s="410"/>
      <c r="AI44" s="410"/>
      <c r="AJ44" s="410"/>
      <c r="AK44" s="410"/>
      <c r="AL44" s="410"/>
      <c r="AM44" s="410"/>
      <c r="AN44" s="410"/>
      <c r="AO44" s="410"/>
      <c r="AP44" s="410"/>
      <c r="AQ44" s="410"/>
      <c r="AR44" s="410"/>
      <c r="AS44" s="410"/>
      <c r="AT44" s="410"/>
      <c r="AU44" s="410"/>
      <c r="AV44" s="410"/>
      <c r="AW44" s="410"/>
      <c r="AX44" s="410"/>
      <c r="AY44" s="410"/>
      <c r="AZ44" s="410"/>
      <c r="BA44" s="410"/>
      <c r="BB44" s="410"/>
      <c r="BC44" s="410"/>
      <c r="BD44" s="410"/>
      <c r="BE44" s="410"/>
      <c r="BF44" s="410"/>
      <c r="BG44" s="410"/>
      <c r="BH44" s="410"/>
      <c r="BI44" s="410"/>
    </row>
    <row r="45" spans="1:61" ht="18.95" customHeight="1" thickBot="1">
      <c r="A45" s="536"/>
      <c r="B45" s="238"/>
      <c r="C45" s="234"/>
      <c r="D45" s="234"/>
      <c r="E45" s="234"/>
      <c r="F45" s="234"/>
      <c r="G45" s="234"/>
      <c r="H45" s="234"/>
      <c r="I45" s="234"/>
      <c r="J45" s="234"/>
      <c r="K45" s="234"/>
      <c r="L45" s="234"/>
      <c r="M45" s="234"/>
      <c r="N45" s="234"/>
      <c r="O45" s="234"/>
      <c r="P45" s="234"/>
      <c r="Q45" s="234"/>
      <c r="R45" s="234"/>
      <c r="S45" s="234"/>
      <c r="T45" s="347"/>
      <c r="U45" s="347"/>
      <c r="V45" s="420"/>
      <c r="W45" s="420"/>
      <c r="X45" s="410"/>
      <c r="Y45" s="410"/>
      <c r="Z45" s="410"/>
      <c r="AA45" s="410"/>
      <c r="AB45" s="410"/>
      <c r="AC45" s="410"/>
      <c r="AD45" s="410"/>
      <c r="AE45" s="410"/>
      <c r="AF45" s="410"/>
      <c r="AG45" s="410"/>
      <c r="AH45" s="410"/>
      <c r="AI45" s="410"/>
      <c r="AJ45" s="410"/>
      <c r="AK45" s="410"/>
      <c r="AL45" s="410"/>
      <c r="AM45" s="410"/>
      <c r="AN45" s="410"/>
      <c r="AO45" s="410"/>
      <c r="AP45" s="410"/>
      <c r="AQ45" s="410"/>
      <c r="AR45" s="410"/>
      <c r="AS45" s="410"/>
      <c r="AT45" s="410"/>
      <c r="AU45" s="410"/>
      <c r="AV45" s="410"/>
      <c r="AW45" s="410"/>
      <c r="AX45" s="410"/>
      <c r="AY45" s="410"/>
      <c r="AZ45" s="410"/>
      <c r="BA45" s="410"/>
      <c r="BB45" s="410"/>
      <c r="BC45" s="410"/>
      <c r="BD45" s="410"/>
      <c r="BE45" s="410"/>
      <c r="BF45" s="410"/>
      <c r="BG45" s="410"/>
      <c r="BH45" s="410"/>
      <c r="BI45" s="410"/>
    </row>
    <row r="46" spans="1:61">
      <c r="A46" s="536"/>
      <c r="B46" s="238"/>
      <c r="C46" s="234"/>
      <c r="D46" s="1112" t="s">
        <v>735</v>
      </c>
      <c r="E46" s="1113"/>
      <c r="F46" s="1113"/>
      <c r="G46" s="1113"/>
      <c r="H46" s="1113"/>
      <c r="I46" s="1113"/>
      <c r="J46" s="1113"/>
      <c r="K46" s="1113"/>
      <c r="L46" s="1113"/>
      <c r="M46" s="1113"/>
      <c r="N46" s="1113"/>
      <c r="O46" s="1113"/>
      <c r="P46" s="1113"/>
      <c r="Q46" s="1113"/>
      <c r="R46" s="1114"/>
      <c r="S46" s="234"/>
      <c r="T46" s="347"/>
      <c r="U46" s="347"/>
      <c r="V46" s="420"/>
      <c r="W46" s="420"/>
      <c r="X46" s="410"/>
      <c r="Y46" s="410"/>
      <c r="Z46" s="410"/>
      <c r="AA46" s="410"/>
      <c r="AB46" s="410"/>
      <c r="AC46" s="410"/>
      <c r="AD46" s="410"/>
      <c r="AE46" s="410"/>
      <c r="AF46" s="410"/>
      <c r="AG46" s="410"/>
      <c r="AH46" s="410"/>
      <c r="AI46" s="410"/>
      <c r="AJ46" s="410"/>
      <c r="AK46" s="410"/>
      <c r="AL46" s="410"/>
      <c r="AM46" s="410"/>
      <c r="AN46" s="410"/>
      <c r="AO46" s="410"/>
      <c r="AP46" s="410"/>
      <c r="AQ46" s="410"/>
      <c r="AR46" s="410"/>
      <c r="AS46" s="410"/>
      <c r="AT46" s="410"/>
      <c r="AU46" s="410"/>
      <c r="AV46" s="410"/>
      <c r="AW46" s="410"/>
      <c r="AX46" s="410"/>
      <c r="AY46" s="410"/>
      <c r="AZ46" s="410"/>
      <c r="BA46" s="410"/>
      <c r="BB46" s="410"/>
      <c r="BC46" s="410"/>
      <c r="BD46" s="410"/>
      <c r="BE46" s="410"/>
      <c r="BF46" s="410"/>
      <c r="BG46" s="410"/>
      <c r="BH46" s="410"/>
      <c r="BI46" s="410"/>
    </row>
    <row r="47" spans="1:61">
      <c r="A47" s="536"/>
      <c r="B47" s="238"/>
      <c r="C47" s="234"/>
      <c r="D47" s="1029"/>
      <c r="E47" s="1030"/>
      <c r="F47" s="1030"/>
      <c r="G47" s="1030"/>
      <c r="H47" s="1030"/>
      <c r="I47" s="1030"/>
      <c r="J47" s="1030"/>
      <c r="K47" s="1030"/>
      <c r="L47" s="1030"/>
      <c r="M47" s="1030"/>
      <c r="N47" s="1030"/>
      <c r="O47" s="1030"/>
      <c r="P47" s="1030"/>
      <c r="Q47" s="1030"/>
      <c r="R47" s="1031"/>
      <c r="S47" s="234"/>
      <c r="T47" s="347"/>
      <c r="U47" s="347"/>
      <c r="V47" s="420"/>
      <c r="W47" s="420"/>
      <c r="X47" s="410"/>
      <c r="Y47" s="410"/>
      <c r="Z47" s="410"/>
      <c r="AA47" s="410"/>
      <c r="AB47" s="410"/>
      <c r="AC47" s="410"/>
      <c r="AD47" s="410"/>
      <c r="AE47" s="410"/>
      <c r="AF47" s="410"/>
      <c r="AG47" s="410"/>
      <c r="AH47" s="410"/>
      <c r="AI47" s="410"/>
      <c r="AJ47" s="410"/>
      <c r="AK47" s="410"/>
      <c r="AL47" s="410"/>
      <c r="AM47" s="410"/>
      <c r="AN47" s="410"/>
      <c r="AO47" s="410"/>
      <c r="AP47" s="410"/>
      <c r="AQ47" s="410"/>
      <c r="AR47" s="410"/>
      <c r="AS47" s="410"/>
      <c r="AT47" s="410"/>
      <c r="AU47" s="410"/>
      <c r="AV47" s="410"/>
      <c r="AW47" s="410"/>
      <c r="AX47" s="410"/>
      <c r="AY47" s="410"/>
      <c r="AZ47" s="410"/>
      <c r="BA47" s="410"/>
      <c r="BB47" s="410"/>
      <c r="BC47" s="410"/>
      <c r="BD47" s="410"/>
      <c r="BE47" s="410"/>
      <c r="BF47" s="410"/>
      <c r="BG47" s="410"/>
      <c r="BH47" s="410"/>
      <c r="BI47" s="410"/>
    </row>
    <row r="48" spans="1:61">
      <c r="A48" s="536"/>
      <c r="B48" s="238"/>
      <c r="C48" s="234"/>
      <c r="D48" s="1029"/>
      <c r="E48" s="1030"/>
      <c r="F48" s="1030"/>
      <c r="G48" s="1030"/>
      <c r="H48" s="1030"/>
      <c r="I48" s="1030"/>
      <c r="J48" s="1030"/>
      <c r="K48" s="1030"/>
      <c r="L48" s="1030"/>
      <c r="M48" s="1030"/>
      <c r="N48" s="1030"/>
      <c r="O48" s="1030"/>
      <c r="P48" s="1030"/>
      <c r="Q48" s="1030"/>
      <c r="R48" s="1031"/>
      <c r="S48" s="234"/>
      <c r="T48" s="347"/>
      <c r="U48" s="347"/>
      <c r="V48" s="420"/>
      <c r="W48" s="420"/>
      <c r="X48" s="410"/>
      <c r="Y48" s="410"/>
      <c r="Z48" s="410"/>
      <c r="AA48" s="410"/>
      <c r="AB48" s="410"/>
      <c r="AC48" s="410"/>
      <c r="AD48" s="410"/>
      <c r="AE48" s="410"/>
      <c r="AF48" s="410"/>
      <c r="AG48" s="410"/>
      <c r="AH48" s="410"/>
      <c r="AI48" s="410"/>
      <c r="AJ48" s="410"/>
      <c r="AK48" s="410"/>
      <c r="AL48" s="410"/>
      <c r="AM48" s="410"/>
      <c r="AN48" s="410"/>
      <c r="AO48" s="410"/>
      <c r="AP48" s="410"/>
      <c r="AQ48" s="410"/>
      <c r="AR48" s="410"/>
      <c r="AS48" s="410"/>
      <c r="AT48" s="410"/>
      <c r="AU48" s="410"/>
      <c r="AV48" s="410"/>
      <c r="AW48" s="410"/>
      <c r="AX48" s="410"/>
      <c r="AY48" s="410"/>
      <c r="AZ48" s="410"/>
      <c r="BA48" s="410"/>
      <c r="BB48" s="410"/>
      <c r="BC48" s="410"/>
      <c r="BD48" s="410"/>
      <c r="BE48" s="410"/>
      <c r="BF48" s="410"/>
      <c r="BG48" s="410"/>
      <c r="BH48" s="410"/>
      <c r="BI48" s="410"/>
    </row>
    <row r="49" spans="1:61" ht="18.75" thickBot="1">
      <c r="A49" s="536"/>
      <c r="B49" s="238"/>
      <c r="C49" s="234"/>
      <c r="D49" s="1032"/>
      <c r="E49" s="1033"/>
      <c r="F49" s="1033"/>
      <c r="G49" s="1033"/>
      <c r="H49" s="1033"/>
      <c r="I49" s="1033"/>
      <c r="J49" s="1033"/>
      <c r="K49" s="1033"/>
      <c r="L49" s="1033"/>
      <c r="M49" s="1033"/>
      <c r="N49" s="1033"/>
      <c r="O49" s="1033"/>
      <c r="P49" s="1033"/>
      <c r="Q49" s="1033"/>
      <c r="R49" s="1034"/>
      <c r="S49" s="234"/>
      <c r="T49" s="347"/>
      <c r="U49" s="347"/>
      <c r="V49" s="420"/>
      <c r="W49" s="420"/>
      <c r="X49" s="410"/>
      <c r="Y49" s="410"/>
      <c r="Z49" s="410"/>
      <c r="AA49" s="410"/>
      <c r="AB49" s="410"/>
      <c r="AC49" s="410"/>
      <c r="AD49" s="410"/>
      <c r="AE49" s="410"/>
      <c r="AF49" s="410"/>
      <c r="AG49" s="410"/>
      <c r="AH49" s="410"/>
      <c r="AI49" s="410"/>
      <c r="AJ49" s="410"/>
      <c r="AK49" s="410"/>
      <c r="AL49" s="410"/>
      <c r="AM49" s="410"/>
      <c r="AN49" s="410"/>
      <c r="AO49" s="410"/>
      <c r="AP49" s="410"/>
      <c r="AQ49" s="410"/>
      <c r="AR49" s="410"/>
      <c r="AS49" s="410"/>
      <c r="AT49" s="410"/>
      <c r="AU49" s="410"/>
      <c r="AV49" s="410"/>
      <c r="AW49" s="410"/>
      <c r="AX49" s="410"/>
      <c r="AY49" s="410"/>
      <c r="AZ49" s="410"/>
      <c r="BA49" s="410"/>
      <c r="BB49" s="410"/>
      <c r="BC49" s="410"/>
      <c r="BD49" s="410"/>
      <c r="BE49" s="410"/>
      <c r="BF49" s="410"/>
      <c r="BG49" s="410"/>
      <c r="BH49" s="410"/>
      <c r="BI49" s="410"/>
    </row>
    <row r="50" spans="1:61" ht="18" customHeight="1">
      <c r="A50" s="536"/>
      <c r="B50" s="238"/>
      <c r="C50" s="234"/>
      <c r="D50" s="234"/>
      <c r="E50" s="234"/>
      <c r="F50" s="234"/>
      <c r="G50" s="234"/>
      <c r="H50" s="234"/>
      <c r="I50" s="234"/>
      <c r="J50" s="234"/>
      <c r="K50" s="234"/>
      <c r="L50" s="234"/>
      <c r="M50" s="234"/>
      <c r="N50" s="234"/>
      <c r="O50" s="234"/>
      <c r="P50" s="234"/>
      <c r="Q50" s="234"/>
      <c r="R50" s="234"/>
      <c r="S50" s="234"/>
      <c r="T50" s="347"/>
      <c r="U50" s="347"/>
      <c r="V50" s="420"/>
      <c r="W50" s="420"/>
      <c r="X50" s="410"/>
      <c r="Y50" s="410"/>
      <c r="Z50" s="410"/>
      <c r="AA50" s="410"/>
      <c r="AB50" s="410"/>
      <c r="AC50" s="410"/>
      <c r="AD50" s="410"/>
      <c r="AE50" s="410"/>
      <c r="AF50" s="410"/>
      <c r="AG50" s="410"/>
      <c r="AH50" s="410"/>
      <c r="AI50" s="410"/>
      <c r="AJ50" s="410"/>
      <c r="AK50" s="410"/>
      <c r="AL50" s="410"/>
      <c r="AM50" s="410"/>
      <c r="AN50" s="410"/>
      <c r="AO50" s="410"/>
      <c r="AP50" s="410"/>
      <c r="AQ50" s="410"/>
      <c r="AR50" s="410"/>
      <c r="AS50" s="410"/>
      <c r="AT50" s="410"/>
      <c r="AU50" s="410"/>
      <c r="AV50" s="410"/>
      <c r="AW50" s="410"/>
      <c r="AX50" s="410"/>
      <c r="AY50" s="410"/>
      <c r="AZ50" s="410"/>
      <c r="BA50" s="410"/>
      <c r="BB50" s="410"/>
      <c r="BC50" s="410"/>
      <c r="BD50" s="410"/>
      <c r="BE50" s="410"/>
      <c r="BF50" s="410"/>
      <c r="BG50" s="410"/>
      <c r="BH50" s="410"/>
      <c r="BI50" s="410"/>
    </row>
    <row r="51" spans="1:61" ht="18" customHeight="1">
      <c r="A51" s="536"/>
      <c r="B51" s="238"/>
      <c r="C51" s="234"/>
      <c r="D51" s="234"/>
      <c r="E51" s="234"/>
      <c r="F51" s="234"/>
      <c r="G51" s="234"/>
      <c r="H51" s="234"/>
      <c r="I51" s="234"/>
      <c r="J51" s="234"/>
      <c r="K51" s="234"/>
      <c r="L51" s="234"/>
      <c r="M51" s="234"/>
      <c r="N51" s="234"/>
      <c r="O51" s="234"/>
      <c r="P51" s="234"/>
      <c r="Q51" s="234"/>
      <c r="R51" s="234"/>
      <c r="S51" s="234"/>
      <c r="T51" s="347"/>
      <c r="U51" s="347"/>
      <c r="V51" s="420"/>
      <c r="W51" s="420"/>
      <c r="X51" s="410"/>
      <c r="Y51" s="410"/>
      <c r="Z51" s="410"/>
      <c r="AA51" s="410"/>
      <c r="AB51" s="410"/>
      <c r="AC51" s="410"/>
      <c r="AD51" s="410"/>
      <c r="AE51" s="410"/>
      <c r="AF51" s="410"/>
      <c r="AG51" s="410"/>
      <c r="AH51" s="410"/>
      <c r="AI51" s="410"/>
      <c r="AJ51" s="410"/>
      <c r="AK51" s="410"/>
      <c r="AL51" s="410"/>
      <c r="AM51" s="410"/>
      <c r="AN51" s="410"/>
      <c r="AO51" s="410"/>
      <c r="AP51" s="410"/>
      <c r="AQ51" s="410"/>
      <c r="AR51" s="410"/>
      <c r="AS51" s="410"/>
      <c r="AT51" s="410"/>
      <c r="AU51" s="410"/>
      <c r="AV51" s="410"/>
      <c r="AW51" s="410"/>
      <c r="AX51" s="410"/>
      <c r="AY51" s="410"/>
      <c r="AZ51" s="410"/>
      <c r="BA51" s="410"/>
      <c r="BB51" s="410"/>
      <c r="BC51" s="410"/>
      <c r="BD51" s="410"/>
      <c r="BE51" s="410"/>
      <c r="BF51" s="410"/>
      <c r="BG51" s="410"/>
      <c r="BH51" s="410"/>
      <c r="BI51" s="410"/>
    </row>
    <row r="52" spans="1:61" ht="18" hidden="1" customHeight="1">
      <c r="B52" s="238"/>
      <c r="C52" s="234"/>
      <c r="D52" s="234"/>
      <c r="E52" s="234"/>
      <c r="F52" s="234"/>
      <c r="G52" s="234"/>
      <c r="H52" s="234"/>
      <c r="I52" s="234"/>
      <c r="J52" s="234"/>
      <c r="K52" s="234"/>
      <c r="L52" s="234"/>
      <c r="M52" s="234"/>
      <c r="N52" s="234"/>
      <c r="O52" s="234"/>
      <c r="P52" s="234"/>
      <c r="Q52" s="234"/>
      <c r="R52" s="234"/>
      <c r="S52" s="234"/>
      <c r="T52" s="475"/>
      <c r="U52" s="475"/>
      <c r="V52" s="420"/>
      <c r="W52" s="420"/>
      <c r="X52" s="410"/>
      <c r="Y52" s="410"/>
      <c r="Z52" s="410"/>
      <c r="AA52" s="410"/>
      <c r="AB52" s="410"/>
      <c r="AC52" s="410"/>
      <c r="AD52" s="410"/>
      <c r="AE52" s="410"/>
      <c r="AF52" s="410"/>
      <c r="AG52" s="410"/>
      <c r="AH52" s="410"/>
      <c r="AI52" s="410"/>
      <c r="AJ52" s="410"/>
      <c r="AK52" s="410"/>
      <c r="AL52" s="410"/>
      <c r="AM52" s="410"/>
      <c r="AN52" s="410"/>
      <c r="AO52" s="410"/>
      <c r="AP52" s="410"/>
      <c r="AQ52" s="410"/>
      <c r="AR52" s="410"/>
      <c r="AS52" s="410"/>
      <c r="AT52" s="410"/>
      <c r="AU52" s="410"/>
      <c r="AV52" s="410"/>
      <c r="AW52" s="410"/>
      <c r="AX52" s="410"/>
      <c r="AY52" s="410"/>
      <c r="AZ52" s="410"/>
      <c r="BA52" s="410"/>
      <c r="BB52" s="410"/>
      <c r="BC52" s="410"/>
      <c r="BD52" s="410"/>
      <c r="BE52" s="410"/>
      <c r="BF52" s="410"/>
      <c r="BG52" s="410"/>
      <c r="BH52" s="410"/>
      <c r="BI52" s="410"/>
    </row>
    <row r="53" spans="1:61" ht="18" hidden="1" customHeight="1">
      <c r="B53" s="238"/>
      <c r="C53" s="234"/>
      <c r="D53" s="234"/>
      <c r="E53" s="234"/>
      <c r="F53" s="234"/>
      <c r="G53" s="234"/>
      <c r="H53" s="234"/>
      <c r="I53" s="234"/>
      <c r="J53" s="234"/>
      <c r="K53" s="234"/>
      <c r="L53" s="234"/>
      <c r="M53" s="234"/>
      <c r="N53" s="234"/>
      <c r="O53" s="234"/>
      <c r="P53" s="234"/>
      <c r="Q53" s="234"/>
      <c r="R53" s="234"/>
      <c r="S53" s="234"/>
      <c r="T53" s="475"/>
      <c r="U53" s="475"/>
      <c r="V53" s="420"/>
      <c r="W53" s="420"/>
      <c r="X53" s="410"/>
      <c r="Y53" s="410"/>
      <c r="Z53" s="410"/>
      <c r="AA53" s="410"/>
      <c r="AB53" s="410"/>
      <c r="AC53" s="410"/>
      <c r="AD53" s="410"/>
      <c r="AE53" s="410"/>
      <c r="AF53" s="410"/>
      <c r="AG53" s="410"/>
      <c r="AH53" s="410"/>
      <c r="AI53" s="410"/>
      <c r="AJ53" s="410"/>
      <c r="AK53" s="410"/>
      <c r="AL53" s="410"/>
      <c r="AM53" s="410"/>
      <c r="AN53" s="410"/>
      <c r="AO53" s="410"/>
      <c r="AP53" s="410"/>
      <c r="AQ53" s="410"/>
      <c r="AR53" s="410"/>
      <c r="AS53" s="410"/>
      <c r="AT53" s="410"/>
      <c r="AU53" s="410"/>
      <c r="AV53" s="410"/>
      <c r="AW53" s="410"/>
      <c r="AX53" s="410"/>
      <c r="AY53" s="410"/>
      <c r="AZ53" s="410"/>
      <c r="BA53" s="410"/>
      <c r="BB53" s="410"/>
      <c r="BC53" s="410"/>
      <c r="BD53" s="410"/>
      <c r="BE53" s="410"/>
      <c r="BF53" s="410"/>
      <c r="BG53" s="410"/>
      <c r="BH53" s="410"/>
      <c r="BI53" s="410"/>
    </row>
    <row r="54" spans="1:61" ht="18" hidden="1" customHeight="1">
      <c r="B54" s="238"/>
      <c r="C54" s="234"/>
      <c r="D54" s="234"/>
      <c r="E54" s="234"/>
      <c r="F54" s="234"/>
      <c r="G54" s="234"/>
      <c r="H54" s="234"/>
      <c r="I54" s="234"/>
      <c r="J54" s="234"/>
      <c r="K54" s="234"/>
      <c r="L54" s="234"/>
      <c r="M54" s="234"/>
      <c r="N54" s="234"/>
      <c r="O54" s="234"/>
      <c r="P54" s="234"/>
      <c r="Q54" s="234"/>
      <c r="R54" s="234"/>
      <c r="S54" s="234"/>
      <c r="T54" s="347"/>
      <c r="U54" s="347"/>
      <c r="V54" s="420"/>
      <c r="W54" s="420"/>
      <c r="X54" s="410"/>
      <c r="Y54" s="410"/>
      <c r="Z54" s="410"/>
      <c r="AA54" s="410"/>
      <c r="AB54" s="410"/>
      <c r="AC54" s="410"/>
      <c r="AD54" s="410"/>
      <c r="AE54" s="410"/>
      <c r="AF54" s="410"/>
      <c r="AG54" s="410"/>
      <c r="AH54" s="410"/>
      <c r="AI54" s="410"/>
      <c r="AJ54" s="410"/>
      <c r="AK54" s="410"/>
      <c r="AL54" s="410"/>
      <c r="AM54" s="410"/>
      <c r="AN54" s="410"/>
      <c r="AO54" s="410"/>
      <c r="AP54" s="410"/>
      <c r="AQ54" s="410"/>
      <c r="AR54" s="410"/>
      <c r="AS54" s="410"/>
      <c r="AT54" s="410"/>
      <c r="AU54" s="410"/>
      <c r="AV54" s="410"/>
      <c r="AW54" s="410"/>
      <c r="AX54" s="410"/>
      <c r="AY54" s="410"/>
      <c r="AZ54" s="410"/>
      <c r="BA54" s="410"/>
      <c r="BB54" s="410"/>
      <c r="BC54" s="410"/>
      <c r="BD54" s="410"/>
      <c r="BE54" s="410"/>
      <c r="BF54" s="410"/>
      <c r="BG54" s="410"/>
      <c r="BH54" s="410"/>
      <c r="BI54" s="410"/>
    </row>
    <row r="55" spans="1:61" ht="18" hidden="1" customHeight="1">
      <c r="C55" s="419"/>
      <c r="D55" s="419"/>
      <c r="E55" s="419"/>
      <c r="F55" s="419"/>
      <c r="G55" s="419"/>
      <c r="H55" s="419"/>
      <c r="I55" s="419"/>
      <c r="J55" s="419"/>
      <c r="K55" s="419"/>
      <c r="L55" s="419"/>
      <c r="M55" s="419"/>
      <c r="N55" s="419"/>
      <c r="O55" s="419"/>
      <c r="P55" s="419"/>
      <c r="Q55" s="419"/>
      <c r="R55" s="419"/>
      <c r="S55" s="419"/>
      <c r="T55" s="419"/>
      <c r="U55" s="420"/>
      <c r="V55" s="420"/>
      <c r="W55" s="420"/>
      <c r="X55" s="410"/>
      <c r="Y55" s="410"/>
      <c r="Z55" s="410"/>
      <c r="AA55" s="410"/>
      <c r="AB55" s="410"/>
      <c r="AC55" s="410"/>
      <c r="AD55" s="410"/>
      <c r="AE55" s="410"/>
      <c r="AF55" s="410"/>
      <c r="AG55" s="410"/>
      <c r="AH55" s="410"/>
      <c r="AI55" s="410"/>
      <c r="AJ55" s="410"/>
      <c r="AK55" s="410"/>
      <c r="AL55" s="410"/>
      <c r="AM55" s="410"/>
      <c r="AN55" s="410"/>
      <c r="AO55" s="410"/>
      <c r="AP55" s="410"/>
      <c r="AQ55" s="410"/>
      <c r="AR55" s="410"/>
      <c r="AS55" s="410"/>
      <c r="AT55" s="410"/>
      <c r="AU55" s="410"/>
      <c r="AV55" s="410"/>
      <c r="AW55" s="410"/>
      <c r="AX55" s="410"/>
      <c r="AY55" s="410"/>
      <c r="AZ55" s="410"/>
      <c r="BA55" s="410"/>
      <c r="BB55" s="410"/>
      <c r="BC55" s="410"/>
      <c r="BD55" s="410"/>
      <c r="BE55" s="410"/>
      <c r="BF55" s="410"/>
      <c r="BG55" s="410"/>
      <c r="BH55" s="410"/>
      <c r="BI55" s="410"/>
    </row>
    <row r="56" spans="1:61" ht="18" hidden="1" customHeight="1">
      <c r="C56" s="419"/>
      <c r="D56" s="419"/>
      <c r="E56" s="419"/>
      <c r="F56" s="419"/>
      <c r="G56" s="419"/>
      <c r="H56" s="419"/>
      <c r="I56" s="419"/>
      <c r="J56" s="419"/>
      <c r="K56" s="419"/>
      <c r="L56" s="419"/>
      <c r="M56" s="419"/>
      <c r="N56" s="419"/>
      <c r="O56" s="419"/>
      <c r="P56" s="419"/>
      <c r="Q56" s="419"/>
      <c r="R56" s="419"/>
      <c r="S56" s="419"/>
      <c r="T56" s="419"/>
      <c r="U56" s="420"/>
      <c r="V56" s="420"/>
      <c r="W56" s="420"/>
      <c r="X56" s="410"/>
      <c r="Y56" s="410"/>
      <c r="Z56" s="410"/>
      <c r="AA56" s="410"/>
      <c r="AB56" s="410"/>
      <c r="AC56" s="410"/>
      <c r="AD56" s="410"/>
      <c r="AE56" s="410"/>
      <c r="AF56" s="410"/>
      <c r="AG56" s="410"/>
      <c r="AH56" s="410"/>
      <c r="AI56" s="410"/>
      <c r="AJ56" s="410"/>
      <c r="AK56" s="410"/>
      <c r="AL56" s="410"/>
      <c r="AM56" s="410"/>
      <c r="AN56" s="410"/>
      <c r="AO56" s="410"/>
      <c r="AP56" s="410"/>
      <c r="AQ56" s="410"/>
      <c r="AR56" s="410"/>
      <c r="AS56" s="410"/>
      <c r="AT56" s="410"/>
      <c r="AU56" s="410"/>
      <c r="AV56" s="410"/>
      <c r="AW56" s="410"/>
      <c r="AX56" s="410"/>
      <c r="AY56" s="410"/>
      <c r="AZ56" s="410"/>
      <c r="BA56" s="410"/>
      <c r="BB56" s="410"/>
      <c r="BC56" s="410"/>
      <c r="BD56" s="410"/>
      <c r="BE56" s="410"/>
      <c r="BF56" s="410"/>
      <c r="BG56" s="410"/>
      <c r="BH56" s="410"/>
      <c r="BI56" s="410"/>
    </row>
    <row r="57" spans="1:61" ht="18" hidden="1" customHeight="1">
      <c r="C57" s="419"/>
      <c r="D57" s="419"/>
      <c r="E57" s="419"/>
      <c r="F57" s="419"/>
      <c r="G57" s="419"/>
      <c r="H57" s="419"/>
      <c r="I57" s="419"/>
      <c r="J57" s="419"/>
      <c r="K57" s="419"/>
      <c r="L57" s="419"/>
      <c r="M57" s="419"/>
      <c r="N57" s="419"/>
      <c r="O57" s="419"/>
      <c r="P57" s="419"/>
      <c r="Q57" s="419"/>
      <c r="R57" s="419"/>
      <c r="S57" s="419"/>
      <c r="T57" s="419"/>
      <c r="U57" s="420"/>
      <c r="V57" s="420"/>
      <c r="W57" s="420"/>
      <c r="X57" s="410"/>
      <c r="Y57" s="410"/>
      <c r="Z57" s="410"/>
      <c r="AA57" s="410"/>
      <c r="AB57" s="410"/>
      <c r="AC57" s="410"/>
      <c r="AD57" s="410"/>
      <c r="AE57" s="410"/>
      <c r="AF57" s="410"/>
      <c r="AG57" s="410"/>
      <c r="AH57" s="410"/>
      <c r="AI57" s="410"/>
      <c r="AJ57" s="410"/>
      <c r="AK57" s="410"/>
      <c r="AL57" s="410"/>
      <c r="AM57" s="410"/>
      <c r="AN57" s="410"/>
      <c r="AO57" s="410"/>
      <c r="AP57" s="410"/>
      <c r="AQ57" s="410"/>
      <c r="AR57" s="410"/>
      <c r="AS57" s="410"/>
      <c r="AT57" s="410"/>
      <c r="AU57" s="410"/>
      <c r="AV57" s="410"/>
      <c r="AW57" s="410"/>
      <c r="AX57" s="410"/>
      <c r="AY57" s="410"/>
      <c r="AZ57" s="410"/>
      <c r="BA57" s="410"/>
      <c r="BB57" s="410"/>
      <c r="BC57" s="410"/>
      <c r="BD57" s="410"/>
      <c r="BE57" s="410"/>
      <c r="BF57" s="410"/>
      <c r="BG57" s="410"/>
      <c r="BH57" s="410"/>
      <c r="BI57" s="410"/>
    </row>
    <row r="58" spans="1:61" ht="18" hidden="1" customHeight="1">
      <c r="C58" s="419"/>
      <c r="D58" s="419"/>
      <c r="E58" s="419"/>
      <c r="F58" s="419"/>
      <c r="G58" s="419"/>
      <c r="H58" s="419"/>
      <c r="I58" s="419"/>
      <c r="J58" s="419"/>
      <c r="K58" s="419"/>
      <c r="L58" s="419"/>
      <c r="M58" s="419"/>
      <c r="N58" s="419"/>
      <c r="O58" s="419"/>
      <c r="P58" s="419"/>
      <c r="Q58" s="419"/>
      <c r="R58" s="419"/>
      <c r="S58" s="419"/>
      <c r="T58" s="419"/>
      <c r="U58" s="420"/>
      <c r="V58" s="420"/>
      <c r="W58" s="420"/>
      <c r="X58" s="410"/>
      <c r="Y58" s="410"/>
      <c r="Z58" s="410"/>
      <c r="AA58" s="410"/>
      <c r="AB58" s="410"/>
      <c r="AC58" s="410"/>
      <c r="AD58" s="410"/>
      <c r="AE58" s="410"/>
      <c r="AF58" s="410"/>
      <c r="AG58" s="410"/>
      <c r="AH58" s="410"/>
      <c r="AI58" s="410"/>
      <c r="AJ58" s="410"/>
      <c r="AK58" s="410"/>
      <c r="AL58" s="410"/>
      <c r="AM58" s="410"/>
      <c r="AN58" s="410"/>
      <c r="AO58" s="410"/>
      <c r="AP58" s="410"/>
      <c r="AQ58" s="410"/>
      <c r="AR58" s="410"/>
      <c r="AS58" s="410"/>
      <c r="AT58" s="410"/>
      <c r="AU58" s="410"/>
      <c r="AV58" s="410"/>
      <c r="AW58" s="410"/>
      <c r="AX58" s="410"/>
      <c r="AY58" s="410"/>
      <c r="AZ58" s="410"/>
      <c r="BA58" s="410"/>
      <c r="BB58" s="410"/>
      <c r="BC58" s="410"/>
      <c r="BD58" s="410"/>
      <c r="BE58" s="410"/>
      <c r="BF58" s="410"/>
      <c r="BG58" s="410"/>
      <c r="BH58" s="410"/>
      <c r="BI58" s="410"/>
    </row>
    <row r="59" spans="1:61" ht="18" hidden="1" customHeight="1">
      <c r="C59" s="419"/>
      <c r="D59" s="419"/>
      <c r="E59" s="419"/>
      <c r="F59" s="419"/>
      <c r="G59" s="419"/>
      <c r="H59" s="419"/>
      <c r="I59" s="419"/>
      <c r="J59" s="419"/>
      <c r="K59" s="419"/>
      <c r="L59" s="419"/>
      <c r="M59" s="419"/>
      <c r="N59" s="419"/>
      <c r="O59" s="419"/>
      <c r="P59" s="419"/>
      <c r="Q59" s="419"/>
      <c r="R59" s="419"/>
      <c r="S59" s="419"/>
      <c r="T59" s="419"/>
      <c r="U59" s="420"/>
      <c r="V59" s="420"/>
      <c r="W59" s="420"/>
      <c r="X59" s="410"/>
      <c r="Y59" s="410"/>
      <c r="Z59" s="410"/>
      <c r="AA59" s="410"/>
      <c r="AB59" s="410"/>
      <c r="AC59" s="410"/>
      <c r="AD59" s="410"/>
      <c r="AE59" s="410"/>
      <c r="AF59" s="410"/>
      <c r="AG59" s="410"/>
      <c r="AH59" s="410"/>
      <c r="AI59" s="410"/>
      <c r="AJ59" s="410"/>
      <c r="AK59" s="410"/>
      <c r="AL59" s="410"/>
      <c r="AM59" s="410"/>
      <c r="AN59" s="410"/>
      <c r="AO59" s="410"/>
      <c r="AP59" s="410"/>
      <c r="AQ59" s="410"/>
      <c r="AR59" s="410"/>
      <c r="AS59" s="410"/>
      <c r="AT59" s="410"/>
      <c r="AU59" s="410"/>
      <c r="AV59" s="410"/>
      <c r="AW59" s="410"/>
      <c r="AX59" s="410"/>
      <c r="AY59" s="410"/>
      <c r="AZ59" s="410"/>
      <c r="BA59" s="410"/>
      <c r="BB59" s="410"/>
      <c r="BC59" s="410"/>
      <c r="BD59" s="410"/>
      <c r="BE59" s="410"/>
      <c r="BF59" s="410"/>
      <c r="BG59" s="410"/>
      <c r="BH59" s="410"/>
      <c r="BI59" s="410"/>
    </row>
    <row r="60" spans="1:61" ht="18" hidden="1" customHeight="1">
      <c r="C60" s="419"/>
      <c r="D60" s="419"/>
      <c r="E60" s="419"/>
      <c r="F60" s="419"/>
      <c r="G60" s="419"/>
      <c r="H60" s="419"/>
      <c r="I60" s="419"/>
      <c r="J60" s="419"/>
      <c r="K60" s="419"/>
      <c r="L60" s="419"/>
      <c r="M60" s="419"/>
      <c r="N60" s="419"/>
      <c r="O60" s="419"/>
      <c r="P60" s="419"/>
      <c r="Q60" s="419"/>
      <c r="R60" s="419"/>
      <c r="S60" s="419"/>
      <c r="T60" s="419"/>
      <c r="U60" s="420"/>
      <c r="V60" s="420"/>
      <c r="W60" s="420"/>
      <c r="X60" s="410"/>
      <c r="Y60" s="410"/>
      <c r="Z60" s="410"/>
      <c r="AA60" s="410"/>
      <c r="AB60" s="410"/>
      <c r="AC60" s="410"/>
      <c r="AD60" s="410"/>
      <c r="AE60" s="410"/>
      <c r="AF60" s="410"/>
      <c r="AG60" s="410"/>
      <c r="AH60" s="410"/>
      <c r="AI60" s="410"/>
      <c r="AJ60" s="410"/>
      <c r="AK60" s="410"/>
      <c r="AL60" s="410"/>
      <c r="AM60" s="410"/>
      <c r="AN60" s="410"/>
      <c r="AO60" s="410"/>
      <c r="AP60" s="410"/>
      <c r="AQ60" s="410"/>
      <c r="AR60" s="410"/>
      <c r="AS60" s="410"/>
      <c r="AT60" s="410"/>
      <c r="AU60" s="410"/>
      <c r="AV60" s="410"/>
      <c r="AW60" s="410"/>
      <c r="AX60" s="410"/>
      <c r="AY60" s="410"/>
      <c r="AZ60" s="410"/>
      <c r="BA60" s="410"/>
      <c r="BB60" s="410"/>
      <c r="BC60" s="410"/>
      <c r="BD60" s="410"/>
      <c r="BE60" s="410"/>
      <c r="BF60" s="410"/>
      <c r="BG60" s="410"/>
      <c r="BH60" s="410"/>
      <c r="BI60" s="410"/>
    </row>
    <row r="61" spans="1:61" ht="18" hidden="1" customHeight="1">
      <c r="C61" s="419"/>
      <c r="D61" s="419"/>
      <c r="E61" s="419"/>
      <c r="F61" s="419"/>
      <c r="G61" s="419"/>
      <c r="H61" s="419"/>
      <c r="I61" s="419"/>
      <c r="J61" s="419"/>
      <c r="K61" s="419"/>
      <c r="L61" s="419"/>
      <c r="M61" s="419"/>
      <c r="N61" s="419"/>
      <c r="O61" s="419"/>
      <c r="P61" s="419"/>
      <c r="Q61" s="419"/>
      <c r="R61" s="419"/>
      <c r="S61" s="419"/>
      <c r="T61" s="419"/>
      <c r="U61" s="420"/>
      <c r="V61" s="420"/>
      <c r="W61" s="42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0"/>
      <c r="AT61" s="410"/>
      <c r="AU61" s="410"/>
      <c r="AV61" s="410"/>
      <c r="AW61" s="410"/>
      <c r="AX61" s="410"/>
      <c r="AY61" s="410"/>
      <c r="AZ61" s="410"/>
      <c r="BA61" s="410"/>
      <c r="BB61" s="410"/>
      <c r="BC61" s="410"/>
      <c r="BD61" s="410"/>
      <c r="BE61" s="410"/>
      <c r="BF61" s="410"/>
      <c r="BG61" s="410"/>
      <c r="BH61" s="410"/>
      <c r="BI61" s="410"/>
    </row>
    <row r="62" spans="1:61" ht="18" hidden="1" customHeight="1">
      <c r="C62" s="419"/>
      <c r="D62" s="419"/>
      <c r="E62" s="419"/>
      <c r="F62" s="419"/>
      <c r="G62" s="419"/>
      <c r="H62" s="419"/>
      <c r="I62" s="419"/>
      <c r="J62" s="419"/>
      <c r="K62" s="419"/>
      <c r="L62" s="419"/>
      <c r="M62" s="419"/>
      <c r="N62" s="419"/>
      <c r="O62" s="419"/>
      <c r="P62" s="419"/>
      <c r="Q62" s="419"/>
      <c r="R62" s="419"/>
      <c r="S62" s="419"/>
      <c r="T62" s="419"/>
      <c r="U62" s="420"/>
      <c r="V62" s="420"/>
      <c r="W62" s="420"/>
      <c r="X62" s="410"/>
      <c r="Y62" s="410"/>
      <c r="Z62" s="410"/>
      <c r="AA62" s="410"/>
      <c r="AB62" s="410"/>
      <c r="AC62" s="410"/>
      <c r="AD62" s="410"/>
      <c r="AE62" s="410"/>
      <c r="AF62" s="410"/>
      <c r="AG62" s="410"/>
      <c r="AH62" s="410"/>
      <c r="AI62" s="410"/>
      <c r="AJ62" s="410"/>
      <c r="AK62" s="410"/>
      <c r="AL62" s="410"/>
      <c r="AM62" s="410"/>
      <c r="AN62" s="410"/>
      <c r="AO62" s="410"/>
      <c r="AP62" s="410"/>
      <c r="AQ62" s="410"/>
      <c r="AR62" s="410"/>
      <c r="AS62" s="410"/>
      <c r="AT62" s="410"/>
      <c r="AU62" s="410"/>
      <c r="AV62" s="410"/>
      <c r="AW62" s="410"/>
      <c r="AX62" s="410"/>
      <c r="AY62" s="410"/>
      <c r="AZ62" s="410"/>
      <c r="BA62" s="410"/>
      <c r="BB62" s="410"/>
      <c r="BC62" s="410"/>
      <c r="BD62" s="410"/>
      <c r="BE62" s="410"/>
      <c r="BF62" s="410"/>
      <c r="BG62" s="410"/>
      <c r="BH62" s="410"/>
      <c r="BI62" s="410"/>
    </row>
    <row r="63" spans="1:61" ht="18" hidden="1" customHeight="1">
      <c r="C63" s="419"/>
      <c r="D63" s="419"/>
      <c r="E63" s="419"/>
      <c r="F63" s="419"/>
      <c r="G63" s="419"/>
      <c r="H63" s="419"/>
      <c r="I63" s="419"/>
      <c r="J63" s="419"/>
      <c r="K63" s="419"/>
      <c r="L63" s="419"/>
      <c r="M63" s="419"/>
      <c r="N63" s="419"/>
      <c r="O63" s="419"/>
      <c r="P63" s="419"/>
      <c r="Q63" s="419"/>
      <c r="R63" s="419"/>
      <c r="S63" s="419"/>
      <c r="T63" s="419"/>
      <c r="U63" s="420"/>
      <c r="V63" s="420"/>
      <c r="W63" s="420"/>
      <c r="X63" s="410"/>
      <c r="Y63" s="410"/>
      <c r="Z63" s="410"/>
      <c r="AA63" s="410"/>
      <c r="AB63" s="410"/>
      <c r="AC63" s="410"/>
      <c r="AD63" s="410"/>
      <c r="AE63" s="410"/>
      <c r="AF63" s="410"/>
      <c r="AG63" s="410"/>
      <c r="AH63" s="410"/>
      <c r="AI63" s="410"/>
      <c r="AJ63" s="410"/>
      <c r="AK63" s="410"/>
      <c r="AL63" s="410"/>
      <c r="AM63" s="410"/>
      <c r="AN63" s="410"/>
      <c r="AO63" s="410"/>
      <c r="AP63" s="410"/>
      <c r="AQ63" s="410"/>
      <c r="AR63" s="410"/>
      <c r="AS63" s="410"/>
      <c r="AT63" s="410"/>
      <c r="AU63" s="410"/>
      <c r="AV63" s="410"/>
      <c r="AW63" s="410"/>
      <c r="AX63" s="410"/>
      <c r="AY63" s="410"/>
      <c r="AZ63" s="410"/>
      <c r="BA63" s="410"/>
      <c r="BB63" s="410"/>
      <c r="BC63" s="410"/>
      <c r="BD63" s="410"/>
      <c r="BE63" s="410"/>
      <c r="BF63" s="410"/>
      <c r="BG63" s="410"/>
      <c r="BH63" s="410"/>
      <c r="BI63" s="410"/>
    </row>
    <row r="64" spans="1:61" ht="18" hidden="1" customHeight="1">
      <c r="C64" s="419"/>
      <c r="D64" s="419"/>
      <c r="E64" s="419"/>
      <c r="F64" s="419"/>
      <c r="G64" s="419"/>
      <c r="H64" s="419"/>
      <c r="I64" s="419"/>
      <c r="J64" s="419"/>
      <c r="K64" s="419"/>
      <c r="L64" s="419"/>
      <c r="M64" s="419"/>
      <c r="N64" s="419"/>
      <c r="O64" s="419"/>
      <c r="P64" s="419"/>
      <c r="Q64" s="419"/>
      <c r="R64" s="419"/>
      <c r="S64" s="419"/>
      <c r="T64" s="419"/>
      <c r="U64" s="420"/>
      <c r="V64" s="420"/>
      <c r="W64" s="420"/>
      <c r="X64" s="410"/>
      <c r="Y64" s="410"/>
      <c r="Z64" s="410"/>
      <c r="AA64" s="410"/>
      <c r="AB64" s="410"/>
      <c r="AC64" s="410"/>
      <c r="AD64" s="410"/>
      <c r="AE64" s="410"/>
      <c r="AF64" s="410"/>
      <c r="AG64" s="410"/>
      <c r="AH64" s="410"/>
      <c r="AI64" s="410"/>
      <c r="AJ64" s="410"/>
      <c r="AK64" s="410"/>
      <c r="AL64" s="410"/>
      <c r="AM64" s="410"/>
      <c r="AN64" s="410"/>
      <c r="AO64" s="410"/>
      <c r="AP64" s="410"/>
      <c r="AQ64" s="410"/>
      <c r="AR64" s="410"/>
      <c r="AS64" s="410"/>
      <c r="AT64" s="410"/>
      <c r="AU64" s="410"/>
      <c r="AV64" s="410"/>
      <c r="AW64" s="410"/>
      <c r="AX64" s="410"/>
      <c r="AY64" s="410"/>
      <c r="AZ64" s="410"/>
      <c r="BA64" s="410"/>
      <c r="BB64" s="410"/>
      <c r="BC64" s="410"/>
      <c r="BD64" s="410"/>
      <c r="BE64" s="410"/>
      <c r="BF64" s="410"/>
      <c r="BG64" s="410"/>
      <c r="BH64" s="410"/>
      <c r="BI64" s="410"/>
    </row>
    <row r="65" spans="3:61" ht="18" hidden="1" customHeight="1">
      <c r="C65" s="419"/>
      <c r="D65" s="419"/>
      <c r="E65" s="419"/>
      <c r="F65" s="419"/>
      <c r="G65" s="419"/>
      <c r="H65" s="419"/>
      <c r="I65" s="419"/>
      <c r="J65" s="419"/>
      <c r="K65" s="419"/>
      <c r="L65" s="419"/>
      <c r="M65" s="419"/>
      <c r="N65" s="419"/>
      <c r="O65" s="419"/>
      <c r="P65" s="419"/>
      <c r="Q65" s="419"/>
      <c r="R65" s="419"/>
      <c r="S65" s="419"/>
      <c r="T65" s="419"/>
      <c r="U65" s="420"/>
      <c r="V65" s="420"/>
      <c r="W65" s="420"/>
      <c r="X65" s="410"/>
      <c r="Y65" s="410"/>
      <c r="Z65" s="410"/>
      <c r="AA65" s="410"/>
      <c r="AB65" s="410"/>
      <c r="AC65" s="410"/>
      <c r="AD65" s="410"/>
      <c r="AE65" s="410"/>
      <c r="AF65" s="410"/>
      <c r="AG65" s="410"/>
      <c r="AH65" s="410"/>
      <c r="AI65" s="410"/>
      <c r="AJ65" s="410"/>
      <c r="AK65" s="410"/>
      <c r="AL65" s="410"/>
      <c r="AM65" s="410"/>
      <c r="AN65" s="410"/>
      <c r="AO65" s="410"/>
      <c r="AP65" s="410"/>
      <c r="AQ65" s="410"/>
      <c r="AR65" s="410"/>
      <c r="AS65" s="410"/>
      <c r="AT65" s="410"/>
      <c r="AU65" s="410"/>
      <c r="AV65" s="410"/>
      <c r="AW65" s="410"/>
      <c r="AX65" s="410"/>
      <c r="AY65" s="410"/>
      <c r="AZ65" s="410"/>
      <c r="BA65" s="410"/>
      <c r="BB65" s="410"/>
      <c r="BC65" s="410"/>
      <c r="BD65" s="410"/>
      <c r="BE65" s="410"/>
      <c r="BF65" s="410"/>
      <c r="BG65" s="410"/>
      <c r="BH65" s="410"/>
      <c r="BI65" s="410"/>
    </row>
    <row r="66" spans="3:61" ht="18" hidden="1" customHeight="1">
      <c r="C66" s="419"/>
      <c r="D66" s="419"/>
      <c r="E66" s="419"/>
      <c r="F66" s="419"/>
      <c r="G66" s="419"/>
      <c r="H66" s="419"/>
      <c r="I66" s="419"/>
      <c r="J66" s="419"/>
      <c r="K66" s="419"/>
      <c r="L66" s="419"/>
      <c r="M66" s="419"/>
      <c r="N66" s="419"/>
      <c r="O66" s="419"/>
      <c r="P66" s="419"/>
      <c r="Q66" s="419"/>
      <c r="R66" s="419"/>
      <c r="S66" s="419"/>
      <c r="T66" s="419"/>
      <c r="U66" s="420"/>
      <c r="V66" s="420"/>
      <c r="W66" s="420"/>
      <c r="X66" s="410"/>
      <c r="Y66" s="410"/>
      <c r="Z66" s="410"/>
      <c r="AA66" s="410"/>
      <c r="AB66" s="410"/>
      <c r="AC66" s="410"/>
      <c r="AD66" s="410"/>
      <c r="AE66" s="410"/>
      <c r="AF66" s="410"/>
      <c r="AG66" s="410"/>
      <c r="AH66" s="410"/>
      <c r="AI66" s="410"/>
      <c r="AJ66" s="410"/>
      <c r="AK66" s="410"/>
      <c r="AL66" s="410"/>
      <c r="AM66" s="410"/>
      <c r="AN66" s="410"/>
      <c r="AO66" s="410"/>
      <c r="AP66" s="410"/>
      <c r="AQ66" s="410"/>
      <c r="AR66" s="410"/>
      <c r="AS66" s="410"/>
      <c r="AT66" s="410"/>
      <c r="AU66" s="410"/>
      <c r="AV66" s="410"/>
      <c r="AW66" s="410"/>
      <c r="AX66" s="410"/>
      <c r="AY66" s="410"/>
      <c r="AZ66" s="410"/>
      <c r="BA66" s="410"/>
      <c r="BB66" s="410"/>
      <c r="BC66" s="410"/>
      <c r="BD66" s="410"/>
      <c r="BE66" s="410"/>
      <c r="BF66" s="410"/>
      <c r="BG66" s="410"/>
      <c r="BH66" s="410"/>
      <c r="BI66" s="410"/>
    </row>
    <row r="67" spans="3:61" ht="18" hidden="1" customHeight="1">
      <c r="C67" s="419"/>
      <c r="D67" s="419"/>
      <c r="E67" s="419"/>
      <c r="F67" s="419"/>
      <c r="G67" s="419"/>
      <c r="H67" s="419"/>
      <c r="I67" s="419"/>
      <c r="J67" s="419"/>
      <c r="K67" s="419"/>
      <c r="L67" s="419"/>
      <c r="M67" s="419"/>
      <c r="N67" s="419"/>
      <c r="O67" s="419"/>
      <c r="P67" s="419"/>
      <c r="Q67" s="419"/>
      <c r="R67" s="419"/>
      <c r="S67" s="419"/>
      <c r="T67" s="419"/>
      <c r="U67" s="420"/>
      <c r="V67" s="420"/>
      <c r="W67" s="420"/>
      <c r="X67" s="410"/>
      <c r="Y67" s="410"/>
      <c r="Z67" s="410"/>
      <c r="AA67" s="410"/>
      <c r="AB67" s="410"/>
      <c r="AC67" s="410"/>
      <c r="AD67" s="410"/>
      <c r="AE67" s="410"/>
      <c r="AF67" s="410"/>
      <c r="AG67" s="410"/>
      <c r="AH67" s="410"/>
      <c r="AI67" s="410"/>
      <c r="AJ67" s="410"/>
      <c r="AK67" s="410"/>
      <c r="AL67" s="410"/>
      <c r="AM67" s="410"/>
      <c r="AN67" s="410"/>
      <c r="AO67" s="410"/>
      <c r="AP67" s="410"/>
      <c r="AQ67" s="410"/>
      <c r="AR67" s="410"/>
      <c r="AS67" s="410"/>
      <c r="AT67" s="410"/>
      <c r="AU67" s="410"/>
      <c r="AV67" s="410"/>
      <c r="AW67" s="410"/>
      <c r="AX67" s="410"/>
      <c r="AY67" s="410"/>
      <c r="AZ67" s="410"/>
      <c r="BA67" s="410"/>
      <c r="BB67" s="410"/>
      <c r="BC67" s="410"/>
      <c r="BD67" s="410"/>
      <c r="BE67" s="410"/>
      <c r="BF67" s="410"/>
      <c r="BG67" s="410"/>
      <c r="BH67" s="410"/>
      <c r="BI67" s="410"/>
    </row>
    <row r="68" spans="3:61" ht="18" hidden="1" customHeight="1">
      <c r="C68" s="419"/>
      <c r="D68" s="419"/>
      <c r="E68" s="419"/>
      <c r="F68" s="419"/>
      <c r="G68" s="419"/>
      <c r="H68" s="419"/>
      <c r="I68" s="419"/>
      <c r="J68" s="419"/>
      <c r="K68" s="419"/>
      <c r="L68" s="419"/>
      <c r="M68" s="419"/>
      <c r="N68" s="419"/>
      <c r="O68" s="419"/>
      <c r="P68" s="419"/>
      <c r="Q68" s="419"/>
      <c r="R68" s="419"/>
      <c r="S68" s="419"/>
      <c r="T68" s="419"/>
      <c r="U68" s="420"/>
      <c r="V68" s="420"/>
      <c r="W68" s="420"/>
      <c r="X68" s="410"/>
      <c r="Y68" s="410"/>
      <c r="Z68" s="410"/>
      <c r="AA68" s="410"/>
      <c r="AB68" s="410"/>
      <c r="AC68" s="410"/>
      <c r="AD68" s="410"/>
      <c r="AE68" s="410"/>
      <c r="AF68" s="410"/>
      <c r="AG68" s="410"/>
      <c r="AH68" s="410"/>
      <c r="AI68" s="410"/>
      <c r="AJ68" s="410"/>
      <c r="AK68" s="410"/>
      <c r="AL68" s="410"/>
      <c r="AM68" s="410"/>
      <c r="AN68" s="410"/>
      <c r="AO68" s="410"/>
      <c r="AP68" s="410"/>
      <c r="AQ68" s="410"/>
      <c r="AR68" s="410"/>
      <c r="AS68" s="410"/>
      <c r="AT68" s="410"/>
      <c r="AU68" s="410"/>
      <c r="AV68" s="410"/>
      <c r="AW68" s="410"/>
      <c r="AX68" s="410"/>
      <c r="AY68" s="410"/>
      <c r="AZ68" s="410"/>
      <c r="BA68" s="410"/>
      <c r="BB68" s="410"/>
      <c r="BC68" s="410"/>
      <c r="BD68" s="410"/>
      <c r="BE68" s="410"/>
      <c r="BF68" s="410"/>
      <c r="BG68" s="410"/>
      <c r="BH68" s="410"/>
      <c r="BI68" s="410"/>
    </row>
    <row r="69" spans="3:61" ht="18" hidden="1" customHeight="1">
      <c r="C69" s="419"/>
      <c r="D69" s="419"/>
      <c r="E69" s="419"/>
      <c r="F69" s="419"/>
      <c r="G69" s="419"/>
      <c r="H69" s="419"/>
      <c r="I69" s="419"/>
      <c r="J69" s="419"/>
      <c r="K69" s="419"/>
      <c r="L69" s="419"/>
      <c r="M69" s="419"/>
      <c r="N69" s="419"/>
      <c r="O69" s="419"/>
      <c r="P69" s="419"/>
      <c r="Q69" s="419"/>
      <c r="R69" s="419"/>
      <c r="S69" s="419"/>
      <c r="T69" s="419"/>
      <c r="U69" s="420"/>
      <c r="V69" s="420"/>
      <c r="W69" s="420"/>
      <c r="X69" s="410"/>
      <c r="Y69" s="410"/>
      <c r="Z69" s="410"/>
      <c r="AA69" s="410"/>
      <c r="AB69" s="410"/>
      <c r="AC69" s="410"/>
      <c r="AD69" s="410"/>
      <c r="AE69" s="410"/>
      <c r="AF69" s="410"/>
      <c r="AG69" s="410"/>
      <c r="AH69" s="410"/>
      <c r="AI69" s="410"/>
      <c r="AJ69" s="410"/>
      <c r="AK69" s="410"/>
      <c r="AL69" s="410"/>
      <c r="AM69" s="410"/>
      <c r="AN69" s="410"/>
      <c r="AO69" s="410"/>
      <c r="AP69" s="410"/>
      <c r="AQ69" s="410"/>
      <c r="AR69" s="410"/>
      <c r="AS69" s="410"/>
      <c r="AT69" s="410"/>
      <c r="AU69" s="410"/>
      <c r="AV69" s="410"/>
      <c r="AW69" s="410"/>
      <c r="AX69" s="410"/>
      <c r="AY69" s="410"/>
      <c r="AZ69" s="410"/>
      <c r="BA69" s="410"/>
      <c r="BB69" s="410"/>
      <c r="BC69" s="410"/>
      <c r="BD69" s="410"/>
      <c r="BE69" s="410"/>
      <c r="BF69" s="410"/>
      <c r="BG69" s="410"/>
      <c r="BH69" s="410"/>
      <c r="BI69" s="410"/>
    </row>
    <row r="70" spans="3:61" ht="18" hidden="1" customHeight="1">
      <c r="C70" s="419"/>
      <c r="D70" s="419"/>
      <c r="E70" s="419"/>
      <c r="F70" s="419"/>
      <c r="G70" s="419"/>
      <c r="H70" s="419"/>
      <c r="I70" s="419"/>
      <c r="J70" s="419"/>
      <c r="K70" s="419"/>
      <c r="L70" s="419"/>
      <c r="M70" s="419"/>
      <c r="N70" s="419"/>
      <c r="O70" s="419"/>
      <c r="P70" s="419"/>
      <c r="Q70" s="419"/>
      <c r="R70" s="419"/>
      <c r="S70" s="419"/>
      <c r="T70" s="419"/>
      <c r="U70" s="420"/>
      <c r="V70" s="420"/>
      <c r="W70" s="420"/>
      <c r="X70" s="410"/>
      <c r="Y70" s="410"/>
      <c r="Z70" s="410"/>
      <c r="AA70" s="410"/>
      <c r="AB70" s="410"/>
      <c r="AC70" s="410"/>
      <c r="AD70" s="410"/>
      <c r="AE70" s="410"/>
      <c r="AF70" s="410"/>
      <c r="AG70" s="410"/>
      <c r="AH70" s="410"/>
      <c r="AI70" s="410"/>
      <c r="AJ70" s="410"/>
      <c r="AK70" s="410"/>
      <c r="AL70" s="410"/>
      <c r="AM70" s="410"/>
      <c r="AN70" s="410"/>
      <c r="AO70" s="410"/>
      <c r="AP70" s="410"/>
      <c r="AQ70" s="410"/>
      <c r="AR70" s="410"/>
      <c r="AS70" s="410"/>
      <c r="AT70" s="410"/>
      <c r="AU70" s="410"/>
      <c r="AV70" s="410"/>
      <c r="AW70" s="410"/>
      <c r="AX70" s="410"/>
      <c r="AY70" s="410"/>
      <c r="AZ70" s="410"/>
      <c r="BA70" s="410"/>
      <c r="BB70" s="410"/>
      <c r="BC70" s="410"/>
      <c r="BD70" s="410"/>
      <c r="BE70" s="410"/>
      <c r="BF70" s="410"/>
      <c r="BG70" s="410"/>
      <c r="BH70" s="410"/>
      <c r="BI70" s="410"/>
    </row>
    <row r="71" spans="3:61" ht="18" hidden="1" customHeight="1">
      <c r="C71" s="419"/>
      <c r="D71" s="419"/>
      <c r="E71" s="419"/>
      <c r="F71" s="419"/>
      <c r="G71" s="419"/>
      <c r="H71" s="419"/>
      <c r="I71" s="419"/>
      <c r="J71" s="419"/>
      <c r="K71" s="419"/>
      <c r="L71" s="419"/>
      <c r="M71" s="419"/>
      <c r="N71" s="419"/>
      <c r="O71" s="419"/>
      <c r="P71" s="419"/>
      <c r="Q71" s="419"/>
      <c r="R71" s="419"/>
      <c r="S71" s="419"/>
      <c r="T71" s="419"/>
      <c r="U71" s="420"/>
      <c r="V71" s="420"/>
      <c r="W71" s="420"/>
      <c r="X71" s="410"/>
      <c r="Y71" s="410"/>
      <c r="Z71" s="410"/>
      <c r="AA71" s="410"/>
      <c r="AB71" s="410"/>
      <c r="AC71" s="410"/>
      <c r="AD71" s="410"/>
      <c r="AE71" s="410"/>
      <c r="AF71" s="410"/>
      <c r="AG71" s="410"/>
      <c r="AH71" s="410"/>
      <c r="AI71" s="410"/>
      <c r="AJ71" s="410"/>
      <c r="AK71" s="410"/>
      <c r="AL71" s="410"/>
      <c r="AM71" s="410"/>
      <c r="AN71" s="410"/>
      <c r="AO71" s="410"/>
      <c r="AP71" s="410"/>
      <c r="AQ71" s="410"/>
      <c r="AR71" s="410"/>
      <c r="AS71" s="410"/>
      <c r="AT71" s="410"/>
      <c r="AU71" s="410"/>
      <c r="AV71" s="410"/>
      <c r="AW71" s="410"/>
      <c r="AX71" s="410"/>
      <c r="AY71" s="410"/>
      <c r="AZ71" s="410"/>
      <c r="BA71" s="410"/>
      <c r="BB71" s="410"/>
      <c r="BC71" s="410"/>
      <c r="BD71" s="410"/>
      <c r="BE71" s="410"/>
      <c r="BF71" s="410"/>
      <c r="BG71" s="410"/>
      <c r="BH71" s="410"/>
      <c r="BI71" s="410"/>
    </row>
    <row r="72" spans="3:61" ht="18" hidden="1" customHeight="1">
      <c r="C72" s="419"/>
      <c r="D72" s="419"/>
      <c r="E72" s="419"/>
      <c r="F72" s="419"/>
      <c r="G72" s="419"/>
      <c r="H72" s="419"/>
      <c r="I72" s="419"/>
      <c r="J72" s="419"/>
      <c r="K72" s="419"/>
      <c r="L72" s="419"/>
      <c r="M72" s="419"/>
      <c r="N72" s="419"/>
      <c r="O72" s="419"/>
      <c r="P72" s="419"/>
      <c r="Q72" s="419"/>
      <c r="R72" s="419"/>
      <c r="S72" s="419"/>
      <c r="T72" s="419"/>
      <c r="U72" s="420"/>
      <c r="V72" s="420"/>
      <c r="W72" s="420"/>
      <c r="X72" s="410"/>
      <c r="Y72" s="410"/>
      <c r="Z72" s="410"/>
      <c r="AA72" s="410"/>
      <c r="AB72" s="410"/>
      <c r="AC72" s="410"/>
      <c r="AD72" s="410"/>
      <c r="AE72" s="410"/>
      <c r="AF72" s="410"/>
      <c r="AG72" s="410"/>
      <c r="AH72" s="410"/>
      <c r="AI72" s="410"/>
      <c r="AJ72" s="410"/>
      <c r="AK72" s="410"/>
      <c r="AL72" s="410"/>
      <c r="AM72" s="410"/>
      <c r="AN72" s="410"/>
      <c r="AO72" s="410"/>
      <c r="AP72" s="410"/>
      <c r="AQ72" s="410"/>
      <c r="AR72" s="410"/>
      <c r="AS72" s="410"/>
      <c r="AT72" s="410"/>
      <c r="AU72" s="410"/>
      <c r="AV72" s="410"/>
      <c r="AW72" s="410"/>
      <c r="AX72" s="410"/>
      <c r="AY72" s="410"/>
      <c r="AZ72" s="410"/>
      <c r="BA72" s="410"/>
      <c r="BB72" s="410"/>
      <c r="BC72" s="410"/>
      <c r="BD72" s="410"/>
      <c r="BE72" s="410"/>
      <c r="BF72" s="410"/>
      <c r="BG72" s="410"/>
      <c r="BH72" s="410"/>
      <c r="BI72" s="410"/>
    </row>
    <row r="73" spans="3:61" ht="18" hidden="1" customHeight="1">
      <c r="C73" s="419"/>
      <c r="D73" s="419"/>
      <c r="E73" s="419"/>
      <c r="F73" s="419"/>
      <c r="G73" s="419"/>
      <c r="H73" s="419"/>
      <c r="I73" s="419"/>
      <c r="J73" s="419"/>
      <c r="K73" s="419"/>
      <c r="L73" s="419"/>
      <c r="M73" s="419"/>
      <c r="N73" s="419"/>
      <c r="O73" s="419"/>
      <c r="P73" s="419"/>
      <c r="Q73" s="419"/>
      <c r="R73" s="419"/>
      <c r="S73" s="419"/>
      <c r="T73" s="419"/>
      <c r="U73" s="420"/>
      <c r="V73" s="420"/>
      <c r="W73" s="420"/>
      <c r="X73" s="410"/>
      <c r="Y73" s="410"/>
      <c r="Z73" s="410"/>
      <c r="AA73" s="410"/>
      <c r="AB73" s="410"/>
      <c r="AC73" s="410"/>
      <c r="AD73" s="410"/>
      <c r="AE73" s="410"/>
      <c r="AF73" s="410"/>
      <c r="AG73" s="410"/>
      <c r="AH73" s="410"/>
      <c r="AI73" s="410"/>
      <c r="AJ73" s="410"/>
      <c r="AK73" s="410"/>
      <c r="AL73" s="410"/>
      <c r="AM73" s="410"/>
      <c r="AN73" s="410"/>
      <c r="AO73" s="410"/>
      <c r="AP73" s="410"/>
      <c r="AQ73" s="410"/>
      <c r="AR73" s="410"/>
      <c r="AS73" s="410"/>
      <c r="AT73" s="410"/>
      <c r="AU73" s="410"/>
      <c r="AV73" s="410"/>
      <c r="AW73" s="410"/>
      <c r="AX73" s="410"/>
      <c r="AY73" s="410"/>
      <c r="AZ73" s="410"/>
      <c r="BA73" s="410"/>
      <c r="BB73" s="410"/>
      <c r="BC73" s="410"/>
      <c r="BD73" s="410"/>
      <c r="BE73" s="410"/>
      <c r="BF73" s="410"/>
      <c r="BG73" s="410"/>
      <c r="BH73" s="410"/>
      <c r="BI73" s="410"/>
    </row>
    <row r="74" spans="3:61" ht="18" hidden="1" customHeight="1">
      <c r="C74" s="419"/>
      <c r="D74" s="419"/>
      <c r="E74" s="419"/>
      <c r="F74" s="419"/>
      <c r="G74" s="419"/>
      <c r="H74" s="419"/>
      <c r="I74" s="419"/>
      <c r="J74" s="419"/>
      <c r="K74" s="419"/>
      <c r="L74" s="419"/>
      <c r="M74" s="419"/>
      <c r="N74" s="419"/>
      <c r="O74" s="419"/>
      <c r="P74" s="419"/>
      <c r="Q74" s="419"/>
      <c r="R74" s="419"/>
      <c r="S74" s="419"/>
      <c r="T74" s="419"/>
      <c r="U74" s="420"/>
      <c r="V74" s="420"/>
      <c r="W74" s="420"/>
      <c r="X74" s="410"/>
      <c r="Y74" s="410"/>
      <c r="Z74" s="410"/>
      <c r="AA74" s="410"/>
      <c r="AB74" s="410"/>
      <c r="AC74" s="410"/>
      <c r="AD74" s="410"/>
      <c r="AE74" s="410"/>
      <c r="AF74" s="410"/>
      <c r="AG74" s="410"/>
      <c r="AH74" s="410"/>
      <c r="AI74" s="410"/>
      <c r="AJ74" s="410"/>
      <c r="AK74" s="410"/>
      <c r="AL74" s="410"/>
      <c r="AM74" s="410"/>
      <c r="AN74" s="410"/>
      <c r="AO74" s="410"/>
      <c r="AP74" s="410"/>
      <c r="AQ74" s="410"/>
      <c r="AR74" s="410"/>
      <c r="AS74" s="410"/>
      <c r="AT74" s="410"/>
      <c r="AU74" s="410"/>
      <c r="AV74" s="410"/>
      <c r="AW74" s="410"/>
      <c r="AX74" s="410"/>
      <c r="AY74" s="410"/>
      <c r="AZ74" s="410"/>
      <c r="BA74" s="410"/>
      <c r="BB74" s="410"/>
      <c r="BC74" s="410"/>
      <c r="BD74" s="410"/>
      <c r="BE74" s="410"/>
      <c r="BF74" s="410"/>
      <c r="BG74" s="410"/>
      <c r="BH74" s="410"/>
      <c r="BI74" s="410"/>
    </row>
    <row r="75" spans="3:61" ht="18" hidden="1" customHeight="1">
      <c r="C75" s="419"/>
      <c r="D75" s="419"/>
      <c r="E75" s="419"/>
      <c r="F75" s="419"/>
      <c r="G75" s="419"/>
      <c r="H75" s="419"/>
      <c r="I75" s="419"/>
      <c r="J75" s="419"/>
      <c r="K75" s="419"/>
      <c r="L75" s="419"/>
      <c r="M75" s="419"/>
      <c r="N75" s="419"/>
      <c r="O75" s="419"/>
      <c r="P75" s="419"/>
      <c r="Q75" s="419"/>
      <c r="R75" s="419"/>
      <c r="S75" s="419"/>
      <c r="T75" s="419"/>
      <c r="U75" s="420"/>
      <c r="V75" s="420"/>
      <c r="W75" s="420"/>
      <c r="X75" s="410"/>
      <c r="Y75" s="410"/>
      <c r="Z75" s="410"/>
      <c r="AA75" s="410"/>
      <c r="AB75" s="410"/>
      <c r="AC75" s="410"/>
      <c r="AD75" s="410"/>
      <c r="AE75" s="410"/>
      <c r="AF75" s="410"/>
      <c r="AG75" s="410"/>
      <c r="AH75" s="410"/>
      <c r="AI75" s="410"/>
      <c r="AJ75" s="410"/>
      <c r="AK75" s="410"/>
      <c r="AL75" s="410"/>
      <c r="AM75" s="410"/>
      <c r="AN75" s="410"/>
      <c r="AO75" s="410"/>
      <c r="AP75" s="410"/>
      <c r="AQ75" s="410"/>
      <c r="AR75" s="410"/>
      <c r="AS75" s="410"/>
      <c r="AT75" s="410"/>
      <c r="AU75" s="410"/>
      <c r="AV75" s="410"/>
      <c r="AW75" s="410"/>
      <c r="AX75" s="410"/>
      <c r="AY75" s="410"/>
      <c r="AZ75" s="410"/>
      <c r="BA75" s="410"/>
      <c r="BB75" s="410"/>
      <c r="BC75" s="410"/>
      <c r="BD75" s="410"/>
      <c r="BE75" s="410"/>
      <c r="BF75" s="410"/>
      <c r="BG75" s="410"/>
      <c r="BH75" s="410"/>
      <c r="BI75" s="410"/>
    </row>
    <row r="76" spans="3:61" ht="18" hidden="1" customHeight="1">
      <c r="C76" s="419"/>
      <c r="D76" s="419"/>
      <c r="E76" s="419"/>
      <c r="F76" s="419"/>
      <c r="G76" s="419"/>
      <c r="H76" s="419"/>
      <c r="I76" s="419"/>
      <c r="J76" s="419"/>
      <c r="K76" s="419"/>
      <c r="L76" s="419"/>
      <c r="M76" s="419"/>
      <c r="N76" s="419"/>
      <c r="O76" s="419"/>
      <c r="P76" s="419"/>
      <c r="Q76" s="419"/>
      <c r="R76" s="419"/>
      <c r="S76" s="419"/>
      <c r="T76" s="419"/>
      <c r="U76" s="420"/>
      <c r="V76" s="420"/>
      <c r="W76" s="420"/>
      <c r="X76" s="410"/>
      <c r="Y76" s="410"/>
      <c r="Z76" s="410"/>
      <c r="AA76" s="410"/>
      <c r="AB76" s="410"/>
      <c r="AC76" s="410"/>
      <c r="AD76" s="410"/>
      <c r="AE76" s="410"/>
      <c r="AF76" s="410"/>
      <c r="AG76" s="410"/>
      <c r="AH76" s="410"/>
      <c r="AI76" s="410"/>
      <c r="AJ76" s="410"/>
      <c r="AK76" s="410"/>
      <c r="AL76" s="410"/>
      <c r="AM76" s="410"/>
      <c r="AN76" s="410"/>
      <c r="AO76" s="410"/>
      <c r="AP76" s="410"/>
      <c r="AQ76" s="410"/>
      <c r="AR76" s="410"/>
      <c r="AS76" s="410"/>
      <c r="AT76" s="410"/>
      <c r="AU76" s="410"/>
      <c r="AV76" s="410"/>
      <c r="AW76" s="410"/>
      <c r="AX76" s="410"/>
      <c r="AY76" s="410"/>
      <c r="AZ76" s="410"/>
      <c r="BA76" s="410"/>
      <c r="BB76" s="410"/>
      <c r="BC76" s="410"/>
      <c r="BD76" s="410"/>
      <c r="BE76" s="410"/>
      <c r="BF76" s="410"/>
      <c r="BG76" s="410"/>
      <c r="BH76" s="410"/>
      <c r="BI76" s="410"/>
    </row>
    <row r="77" spans="3:61" ht="18" hidden="1" customHeight="1">
      <c r="C77" s="419"/>
      <c r="D77" s="419"/>
      <c r="E77" s="419"/>
      <c r="F77" s="419"/>
      <c r="G77" s="419"/>
      <c r="H77" s="419"/>
      <c r="I77" s="419"/>
      <c r="J77" s="419"/>
      <c r="K77" s="419"/>
      <c r="L77" s="419"/>
      <c r="M77" s="419"/>
      <c r="N77" s="419"/>
      <c r="O77" s="419"/>
      <c r="P77" s="419"/>
      <c r="Q77" s="419"/>
      <c r="R77" s="419"/>
      <c r="S77" s="419"/>
      <c r="T77" s="419"/>
      <c r="U77" s="420"/>
      <c r="V77" s="420"/>
      <c r="W77" s="420"/>
      <c r="X77" s="410"/>
      <c r="Y77" s="410"/>
      <c r="Z77" s="410"/>
      <c r="AA77" s="410"/>
      <c r="AB77" s="410"/>
      <c r="AC77" s="410"/>
      <c r="AD77" s="410"/>
      <c r="AE77" s="410"/>
      <c r="AF77" s="410"/>
      <c r="AG77" s="410"/>
      <c r="AH77" s="410"/>
      <c r="AI77" s="410"/>
      <c r="AJ77" s="410"/>
      <c r="AK77" s="410"/>
      <c r="AL77" s="410"/>
      <c r="AM77" s="410"/>
      <c r="AN77" s="410"/>
      <c r="AO77" s="410"/>
      <c r="AP77" s="410"/>
      <c r="AQ77" s="410"/>
      <c r="AR77" s="410"/>
      <c r="AS77" s="410"/>
      <c r="AT77" s="410"/>
      <c r="AU77" s="410"/>
      <c r="AV77" s="410"/>
      <c r="AW77" s="410"/>
      <c r="AX77" s="410"/>
      <c r="AY77" s="410"/>
      <c r="AZ77" s="410"/>
      <c r="BA77" s="410"/>
      <c r="BB77" s="410"/>
      <c r="BC77" s="410"/>
      <c r="BD77" s="410"/>
      <c r="BE77" s="410"/>
      <c r="BF77" s="410"/>
      <c r="BG77" s="410"/>
      <c r="BH77" s="410"/>
      <c r="BI77" s="410"/>
    </row>
    <row r="78" spans="3:61" ht="18" hidden="1" customHeight="1">
      <c r="C78" s="419"/>
      <c r="D78" s="419"/>
      <c r="E78" s="419"/>
      <c r="F78" s="419"/>
      <c r="G78" s="419"/>
      <c r="H78" s="419"/>
      <c r="I78" s="419"/>
      <c r="J78" s="419"/>
      <c r="K78" s="419"/>
      <c r="L78" s="419"/>
      <c r="M78" s="419"/>
      <c r="N78" s="419"/>
      <c r="O78" s="419"/>
      <c r="P78" s="419"/>
      <c r="Q78" s="419"/>
      <c r="R78" s="419"/>
      <c r="S78" s="419"/>
      <c r="T78" s="419"/>
      <c r="U78" s="420"/>
      <c r="V78" s="420"/>
      <c r="W78" s="420"/>
      <c r="X78" s="410"/>
      <c r="Y78" s="410"/>
      <c r="Z78" s="410"/>
      <c r="AA78" s="410"/>
      <c r="AB78" s="410"/>
      <c r="AC78" s="410"/>
      <c r="AD78" s="410"/>
      <c r="AE78" s="410"/>
      <c r="AF78" s="410"/>
      <c r="AG78" s="410"/>
      <c r="AH78" s="410"/>
      <c r="AI78" s="410"/>
      <c r="AJ78" s="410"/>
      <c r="AK78" s="410"/>
      <c r="AL78" s="410"/>
      <c r="AM78" s="410"/>
      <c r="AN78" s="410"/>
      <c r="AO78" s="410"/>
      <c r="AP78" s="410"/>
      <c r="AQ78" s="410"/>
      <c r="AR78" s="410"/>
      <c r="AS78" s="410"/>
      <c r="AT78" s="410"/>
      <c r="AU78" s="410"/>
      <c r="AV78" s="410"/>
      <c r="AW78" s="410"/>
      <c r="AX78" s="410"/>
      <c r="AY78" s="410"/>
      <c r="AZ78" s="410"/>
      <c r="BA78" s="410"/>
      <c r="BB78" s="410"/>
      <c r="BC78" s="410"/>
      <c r="BD78" s="410"/>
      <c r="BE78" s="410"/>
      <c r="BF78" s="410"/>
      <c r="BG78" s="410"/>
      <c r="BH78" s="410"/>
      <c r="BI78" s="410"/>
    </row>
    <row r="79" spans="3:61" ht="18" hidden="1" customHeight="1">
      <c r="C79" s="419"/>
      <c r="D79" s="419"/>
      <c r="E79" s="419"/>
      <c r="F79" s="419"/>
      <c r="G79" s="419"/>
      <c r="H79" s="419"/>
      <c r="I79" s="419"/>
      <c r="J79" s="419"/>
      <c r="K79" s="419"/>
      <c r="L79" s="419"/>
      <c r="M79" s="419"/>
      <c r="N79" s="419"/>
      <c r="O79" s="419"/>
      <c r="P79" s="419"/>
      <c r="Q79" s="419"/>
      <c r="R79" s="419"/>
      <c r="S79" s="419"/>
      <c r="T79" s="419"/>
      <c r="U79" s="420"/>
      <c r="V79" s="420"/>
      <c r="W79" s="420"/>
      <c r="X79" s="410"/>
      <c r="Y79" s="410"/>
      <c r="Z79" s="410"/>
      <c r="AA79" s="410"/>
      <c r="AB79" s="410"/>
      <c r="AC79" s="410"/>
      <c r="AD79" s="410"/>
      <c r="AE79" s="410"/>
      <c r="AF79" s="410"/>
      <c r="AG79" s="410"/>
      <c r="AH79" s="410"/>
      <c r="AI79" s="410"/>
      <c r="AJ79" s="410"/>
      <c r="AK79" s="410"/>
      <c r="AL79" s="410"/>
      <c r="AM79" s="410"/>
      <c r="AN79" s="410"/>
      <c r="AO79" s="410"/>
      <c r="AP79" s="410"/>
      <c r="AQ79" s="410"/>
      <c r="AR79" s="410"/>
      <c r="AS79" s="410"/>
      <c r="AT79" s="410"/>
      <c r="AU79" s="410"/>
      <c r="AV79" s="410"/>
      <c r="AW79" s="410"/>
      <c r="AX79" s="410"/>
      <c r="AY79" s="410"/>
      <c r="AZ79" s="410"/>
      <c r="BA79" s="410"/>
      <c r="BB79" s="410"/>
      <c r="BC79" s="410"/>
      <c r="BD79" s="410"/>
      <c r="BE79" s="410"/>
      <c r="BF79" s="410"/>
      <c r="BG79" s="410"/>
      <c r="BH79" s="410"/>
      <c r="BI79" s="410"/>
    </row>
    <row r="80" spans="3:61" ht="18" hidden="1" customHeight="1">
      <c r="C80" s="419"/>
      <c r="D80" s="419"/>
      <c r="E80" s="419"/>
      <c r="F80" s="419"/>
      <c r="G80" s="419"/>
      <c r="H80" s="419"/>
      <c r="I80" s="419"/>
      <c r="J80" s="419"/>
      <c r="K80" s="419"/>
      <c r="L80" s="419"/>
      <c r="M80" s="419"/>
      <c r="N80" s="419"/>
      <c r="O80" s="419"/>
      <c r="P80" s="419"/>
      <c r="Q80" s="419"/>
      <c r="R80" s="419"/>
      <c r="S80" s="419"/>
      <c r="T80" s="419"/>
      <c r="U80" s="420"/>
      <c r="V80" s="420"/>
      <c r="W80" s="420"/>
      <c r="X80" s="410"/>
      <c r="Y80" s="410"/>
      <c r="Z80" s="410"/>
      <c r="AA80" s="410"/>
      <c r="AB80" s="410"/>
      <c r="AC80" s="410"/>
      <c r="AD80" s="410"/>
      <c r="AE80" s="410"/>
      <c r="AF80" s="410"/>
      <c r="AG80" s="410"/>
      <c r="AH80" s="410"/>
      <c r="AI80" s="410"/>
      <c r="AJ80" s="410"/>
      <c r="AK80" s="410"/>
      <c r="AL80" s="410"/>
      <c r="AM80" s="410"/>
      <c r="AN80" s="410"/>
      <c r="AO80" s="410"/>
      <c r="AP80" s="410"/>
      <c r="AQ80" s="410"/>
      <c r="AR80" s="410"/>
      <c r="AS80" s="410"/>
      <c r="AT80" s="410"/>
      <c r="AU80" s="410"/>
      <c r="AV80" s="410"/>
      <c r="AW80" s="410"/>
      <c r="AX80" s="410"/>
      <c r="AY80" s="410"/>
      <c r="AZ80" s="410"/>
      <c r="BA80" s="410"/>
      <c r="BB80" s="410"/>
      <c r="BC80" s="410"/>
      <c r="BD80" s="410"/>
      <c r="BE80" s="410"/>
      <c r="BF80" s="410"/>
      <c r="BG80" s="410"/>
      <c r="BH80" s="410"/>
      <c r="BI80" s="410"/>
    </row>
    <row r="81" spans="3:61" ht="18" hidden="1" customHeight="1">
      <c r="C81" s="419"/>
      <c r="D81" s="419"/>
      <c r="E81" s="419"/>
      <c r="F81" s="419"/>
      <c r="G81" s="419"/>
      <c r="H81" s="419"/>
      <c r="I81" s="419"/>
      <c r="J81" s="419"/>
      <c r="K81" s="419"/>
      <c r="L81" s="419"/>
      <c r="M81" s="419"/>
      <c r="N81" s="419"/>
      <c r="O81" s="419"/>
      <c r="P81" s="419"/>
      <c r="Q81" s="419"/>
      <c r="R81" s="419"/>
      <c r="S81" s="419"/>
      <c r="T81" s="419"/>
      <c r="U81" s="420"/>
      <c r="V81" s="420"/>
      <c r="W81" s="420"/>
      <c r="X81" s="410"/>
      <c r="Y81" s="410"/>
      <c r="Z81" s="410"/>
      <c r="AA81" s="410"/>
      <c r="AB81" s="410"/>
      <c r="AC81" s="410"/>
      <c r="AD81" s="410"/>
      <c r="AE81" s="410"/>
      <c r="AF81" s="410"/>
      <c r="AG81" s="410"/>
      <c r="AH81" s="410"/>
      <c r="AI81" s="410"/>
      <c r="AJ81" s="410"/>
      <c r="AK81" s="410"/>
      <c r="AL81" s="410"/>
      <c r="AM81" s="410"/>
      <c r="AN81" s="410"/>
      <c r="AO81" s="410"/>
      <c r="AP81" s="410"/>
      <c r="AQ81" s="410"/>
      <c r="AR81" s="410"/>
      <c r="AS81" s="410"/>
      <c r="AT81" s="410"/>
      <c r="AU81" s="410"/>
      <c r="AV81" s="410"/>
      <c r="AW81" s="410"/>
      <c r="AX81" s="410"/>
      <c r="AY81" s="410"/>
      <c r="AZ81" s="410"/>
      <c r="BA81" s="410"/>
      <c r="BB81" s="410"/>
      <c r="BC81" s="410"/>
      <c r="BD81" s="410"/>
      <c r="BE81" s="410"/>
      <c r="BF81" s="410"/>
      <c r="BG81" s="410"/>
      <c r="BH81" s="410"/>
      <c r="BI81" s="410"/>
    </row>
    <row r="82" spans="3:61" ht="18" hidden="1" customHeight="1">
      <c r="C82" s="419"/>
      <c r="D82" s="419"/>
      <c r="E82" s="419"/>
      <c r="F82" s="419"/>
      <c r="G82" s="419"/>
      <c r="H82" s="419"/>
      <c r="I82" s="419"/>
      <c r="J82" s="419"/>
      <c r="K82" s="419"/>
      <c r="L82" s="419"/>
      <c r="M82" s="419"/>
      <c r="N82" s="419"/>
      <c r="O82" s="419"/>
      <c r="P82" s="419"/>
      <c r="Q82" s="419"/>
      <c r="R82" s="419"/>
      <c r="S82" s="419"/>
      <c r="T82" s="419"/>
      <c r="U82" s="420"/>
      <c r="V82" s="420"/>
      <c r="W82" s="420"/>
      <c r="X82" s="410"/>
      <c r="Y82" s="410"/>
      <c r="Z82" s="410"/>
      <c r="AA82" s="410"/>
      <c r="AB82" s="410"/>
      <c r="AC82" s="410"/>
      <c r="AD82" s="410"/>
      <c r="AE82" s="410"/>
      <c r="AF82" s="410"/>
      <c r="AG82" s="410"/>
      <c r="AH82" s="410"/>
      <c r="AI82" s="410"/>
      <c r="AJ82" s="410"/>
      <c r="AK82" s="410"/>
      <c r="AL82" s="410"/>
      <c r="AM82" s="410"/>
      <c r="AN82" s="410"/>
      <c r="AO82" s="410"/>
      <c r="AP82" s="410"/>
      <c r="AQ82" s="410"/>
      <c r="AR82" s="410"/>
      <c r="AS82" s="410"/>
      <c r="AT82" s="410"/>
      <c r="AU82" s="410"/>
      <c r="AV82" s="410"/>
      <c r="AW82" s="410"/>
      <c r="AX82" s="410"/>
      <c r="AY82" s="410"/>
      <c r="AZ82" s="410"/>
      <c r="BA82" s="410"/>
      <c r="BB82" s="410"/>
      <c r="BC82" s="410"/>
      <c r="BD82" s="410"/>
      <c r="BE82" s="410"/>
      <c r="BF82" s="410"/>
      <c r="BG82" s="410"/>
      <c r="BH82" s="410"/>
      <c r="BI82" s="410"/>
    </row>
    <row r="83" spans="3:61" ht="18" hidden="1" customHeight="1">
      <c r="C83" s="419"/>
      <c r="D83" s="419"/>
      <c r="E83" s="419"/>
      <c r="F83" s="419"/>
      <c r="G83" s="419"/>
      <c r="H83" s="419"/>
      <c r="I83" s="419"/>
      <c r="J83" s="419"/>
      <c r="K83" s="419"/>
      <c r="L83" s="419"/>
      <c r="M83" s="419"/>
      <c r="N83" s="419"/>
      <c r="O83" s="419"/>
      <c r="P83" s="419"/>
      <c r="Q83" s="419"/>
      <c r="R83" s="419"/>
      <c r="S83" s="419"/>
      <c r="T83" s="419"/>
      <c r="U83" s="420"/>
      <c r="V83" s="420"/>
      <c r="W83" s="420"/>
      <c r="X83" s="410"/>
      <c r="Y83" s="410"/>
      <c r="Z83" s="410"/>
      <c r="AA83" s="410"/>
      <c r="AB83" s="410"/>
      <c r="AC83" s="410"/>
      <c r="AD83" s="410"/>
      <c r="AE83" s="410"/>
      <c r="AF83" s="410"/>
      <c r="AG83" s="410"/>
      <c r="AH83" s="410"/>
      <c r="AI83" s="410"/>
      <c r="AJ83" s="410"/>
      <c r="AK83" s="410"/>
      <c r="AL83" s="410"/>
      <c r="AM83" s="410"/>
      <c r="AN83" s="410"/>
      <c r="AO83" s="410"/>
      <c r="AP83" s="410"/>
      <c r="AQ83" s="410"/>
      <c r="AR83" s="410"/>
      <c r="AS83" s="410"/>
      <c r="AT83" s="410"/>
      <c r="AU83" s="410"/>
      <c r="AV83" s="410"/>
      <c r="AW83" s="410"/>
      <c r="AX83" s="410"/>
      <c r="AY83" s="410"/>
      <c r="AZ83" s="410"/>
      <c r="BA83" s="410"/>
      <c r="BB83" s="410"/>
      <c r="BC83" s="410"/>
      <c r="BD83" s="410"/>
      <c r="BE83" s="410"/>
      <c r="BF83" s="410"/>
      <c r="BG83" s="410"/>
      <c r="BH83" s="410"/>
      <c r="BI83" s="410"/>
    </row>
    <row r="84" spans="3:61" ht="18" hidden="1" customHeight="1">
      <c r="C84" s="419"/>
      <c r="D84" s="419"/>
      <c r="E84" s="419"/>
      <c r="F84" s="419"/>
      <c r="G84" s="419"/>
      <c r="H84" s="419"/>
      <c r="I84" s="419"/>
      <c r="J84" s="419"/>
      <c r="K84" s="419"/>
      <c r="L84" s="419"/>
      <c r="M84" s="419"/>
      <c r="N84" s="419"/>
      <c r="O84" s="419"/>
      <c r="P84" s="419"/>
      <c r="Q84" s="419"/>
      <c r="R84" s="419"/>
      <c r="S84" s="419"/>
      <c r="T84" s="419"/>
      <c r="U84" s="420"/>
      <c r="V84" s="420"/>
      <c r="W84" s="420"/>
      <c r="X84" s="410"/>
      <c r="Y84" s="410"/>
      <c r="Z84" s="410"/>
      <c r="AA84" s="410"/>
      <c r="AB84" s="410"/>
      <c r="AC84" s="410"/>
      <c r="AD84" s="410"/>
      <c r="AE84" s="410"/>
      <c r="AF84" s="410"/>
      <c r="AG84" s="410"/>
      <c r="AH84" s="410"/>
      <c r="AI84" s="410"/>
      <c r="AJ84" s="410"/>
      <c r="AK84" s="410"/>
      <c r="AL84" s="410"/>
      <c r="AM84" s="410"/>
      <c r="AN84" s="410"/>
      <c r="AO84" s="410"/>
      <c r="AP84" s="410"/>
      <c r="AQ84" s="410"/>
      <c r="AR84" s="410"/>
      <c r="AS84" s="410"/>
      <c r="AT84" s="410"/>
      <c r="AU84" s="410"/>
      <c r="AV84" s="410"/>
      <c r="AW84" s="410"/>
      <c r="AX84" s="410"/>
      <c r="AY84" s="410"/>
      <c r="AZ84" s="410"/>
      <c r="BA84" s="410"/>
      <c r="BB84" s="410"/>
      <c r="BC84" s="410"/>
      <c r="BD84" s="410"/>
      <c r="BE84" s="410"/>
      <c r="BF84" s="410"/>
      <c r="BG84" s="410"/>
      <c r="BH84" s="410"/>
      <c r="BI84" s="410"/>
    </row>
    <row r="85" spans="3:61" ht="18" hidden="1" customHeight="1">
      <c r="C85" s="419"/>
      <c r="D85" s="419"/>
      <c r="E85" s="419"/>
      <c r="F85" s="419"/>
      <c r="G85" s="419"/>
      <c r="H85" s="419"/>
      <c r="I85" s="419"/>
      <c r="J85" s="419"/>
      <c r="K85" s="419"/>
      <c r="L85" s="419"/>
      <c r="M85" s="419"/>
      <c r="N85" s="419"/>
      <c r="O85" s="419"/>
      <c r="P85" s="419"/>
      <c r="Q85" s="419"/>
      <c r="R85" s="419"/>
      <c r="S85" s="419"/>
      <c r="T85" s="419"/>
      <c r="U85" s="420"/>
      <c r="V85" s="420"/>
      <c r="W85" s="420"/>
      <c r="X85" s="410"/>
      <c r="Y85" s="410"/>
      <c r="Z85" s="410"/>
      <c r="AA85" s="410"/>
      <c r="AB85" s="410"/>
      <c r="AC85" s="410"/>
      <c r="AD85" s="410"/>
      <c r="AE85" s="410"/>
      <c r="AF85" s="410"/>
      <c r="AG85" s="410"/>
      <c r="AH85" s="410"/>
      <c r="AI85" s="410"/>
      <c r="AJ85" s="410"/>
      <c r="AK85" s="410"/>
      <c r="AL85" s="410"/>
      <c r="AM85" s="410"/>
      <c r="AN85" s="410"/>
      <c r="AO85" s="410"/>
      <c r="AP85" s="410"/>
      <c r="AQ85" s="410"/>
      <c r="AR85" s="410"/>
      <c r="AS85" s="410"/>
      <c r="AT85" s="410"/>
      <c r="AU85" s="410"/>
      <c r="AV85" s="410"/>
      <c r="AW85" s="410"/>
      <c r="AX85" s="410"/>
      <c r="AY85" s="410"/>
      <c r="AZ85" s="410"/>
      <c r="BA85" s="410"/>
      <c r="BB85" s="410"/>
      <c r="BC85" s="410"/>
      <c r="BD85" s="410"/>
      <c r="BE85" s="410"/>
      <c r="BF85" s="410"/>
      <c r="BG85" s="410"/>
      <c r="BH85" s="410"/>
      <c r="BI85" s="410"/>
    </row>
    <row r="86" spans="3:61" ht="18" hidden="1" customHeight="1">
      <c r="C86" s="419"/>
      <c r="D86" s="419"/>
      <c r="E86" s="419"/>
      <c r="F86" s="419"/>
      <c r="G86" s="419"/>
      <c r="H86" s="419"/>
      <c r="I86" s="419"/>
      <c r="J86" s="419"/>
      <c r="K86" s="419"/>
      <c r="L86" s="419"/>
      <c r="M86" s="419"/>
      <c r="N86" s="419"/>
      <c r="O86" s="419"/>
      <c r="P86" s="419"/>
      <c r="Q86" s="419"/>
      <c r="R86" s="419"/>
      <c r="S86" s="419"/>
      <c r="T86" s="419"/>
      <c r="U86" s="420"/>
      <c r="V86" s="420"/>
      <c r="W86" s="420"/>
      <c r="X86" s="410"/>
      <c r="Y86" s="410"/>
      <c r="Z86" s="410"/>
      <c r="AA86" s="410"/>
      <c r="AB86" s="410"/>
      <c r="AC86" s="410"/>
      <c r="AD86" s="410"/>
      <c r="AE86" s="410"/>
      <c r="AF86" s="410"/>
      <c r="AG86" s="410"/>
      <c r="AH86" s="410"/>
      <c r="AI86" s="410"/>
      <c r="AJ86" s="410"/>
      <c r="AK86" s="410"/>
      <c r="AL86" s="410"/>
      <c r="AM86" s="410"/>
      <c r="AN86" s="410"/>
      <c r="AO86" s="410"/>
      <c r="AP86" s="410"/>
      <c r="AQ86" s="410"/>
      <c r="AR86" s="410"/>
      <c r="AS86" s="410"/>
      <c r="AT86" s="410"/>
      <c r="AU86" s="410"/>
      <c r="AV86" s="410"/>
      <c r="AW86" s="410"/>
      <c r="AX86" s="410"/>
      <c r="AY86" s="410"/>
      <c r="AZ86" s="410"/>
      <c r="BA86" s="410"/>
      <c r="BB86" s="410"/>
      <c r="BC86" s="410"/>
      <c r="BD86" s="410"/>
      <c r="BE86" s="410"/>
      <c r="BF86" s="410"/>
      <c r="BG86" s="410"/>
      <c r="BH86" s="410"/>
      <c r="BI86" s="410"/>
    </row>
    <row r="87" spans="3:61" ht="18" hidden="1" customHeight="1">
      <c r="C87" s="419"/>
      <c r="D87" s="419"/>
      <c r="E87" s="419"/>
      <c r="F87" s="419"/>
      <c r="G87" s="419"/>
      <c r="H87" s="419"/>
      <c r="I87" s="419"/>
      <c r="J87" s="419"/>
      <c r="K87" s="419"/>
      <c r="L87" s="419"/>
      <c r="M87" s="419"/>
      <c r="N87" s="419"/>
      <c r="O87" s="419"/>
      <c r="P87" s="419"/>
      <c r="Q87" s="419"/>
      <c r="R87" s="419"/>
      <c r="S87" s="419"/>
      <c r="T87" s="419"/>
      <c r="U87" s="420"/>
      <c r="V87" s="420"/>
      <c r="W87" s="420"/>
      <c r="X87" s="410"/>
      <c r="Y87" s="410"/>
      <c r="Z87" s="410"/>
      <c r="AA87" s="410"/>
      <c r="AB87" s="410"/>
      <c r="AC87" s="410"/>
      <c r="AD87" s="410"/>
      <c r="AE87" s="410"/>
      <c r="AF87" s="410"/>
      <c r="AG87" s="410"/>
      <c r="AH87" s="410"/>
      <c r="AI87" s="410"/>
      <c r="AJ87" s="410"/>
      <c r="AK87" s="410"/>
      <c r="AL87" s="410"/>
      <c r="AM87" s="410"/>
      <c r="AN87" s="410"/>
      <c r="AO87" s="410"/>
      <c r="AP87" s="410"/>
      <c r="AQ87" s="410"/>
      <c r="AR87" s="410"/>
      <c r="AS87" s="410"/>
      <c r="AT87" s="410"/>
      <c r="AU87" s="410"/>
      <c r="AV87" s="410"/>
      <c r="AW87" s="410"/>
      <c r="AX87" s="410"/>
      <c r="AY87" s="410"/>
      <c r="AZ87" s="410"/>
      <c r="BA87" s="410"/>
      <c r="BB87" s="410"/>
      <c r="BC87" s="410"/>
      <c r="BD87" s="410"/>
      <c r="BE87" s="410"/>
      <c r="BF87" s="410"/>
      <c r="BG87" s="410"/>
      <c r="BH87" s="410"/>
      <c r="BI87" s="410"/>
    </row>
    <row r="88" spans="3:61" ht="18" hidden="1" customHeight="1">
      <c r="C88" s="419"/>
      <c r="D88" s="419"/>
      <c r="E88" s="419"/>
      <c r="F88" s="419"/>
      <c r="G88" s="419"/>
      <c r="H88" s="419"/>
      <c r="I88" s="419"/>
      <c r="J88" s="419"/>
      <c r="K88" s="419"/>
      <c r="L88" s="419"/>
      <c r="M88" s="419"/>
      <c r="N88" s="419"/>
      <c r="O88" s="419"/>
      <c r="P88" s="419"/>
      <c r="Q88" s="419"/>
      <c r="R88" s="419"/>
      <c r="S88" s="419"/>
      <c r="T88" s="419"/>
      <c r="U88" s="420"/>
      <c r="V88" s="420"/>
      <c r="W88" s="420"/>
      <c r="X88" s="410"/>
      <c r="Y88" s="410"/>
      <c r="Z88" s="410"/>
      <c r="AA88" s="410"/>
      <c r="AB88" s="410"/>
      <c r="AC88" s="410"/>
      <c r="AD88" s="410"/>
      <c r="AE88" s="410"/>
      <c r="AF88" s="410"/>
      <c r="AG88" s="410"/>
      <c r="AH88" s="410"/>
      <c r="AI88" s="410"/>
      <c r="AJ88" s="410"/>
      <c r="AK88" s="410"/>
      <c r="AL88" s="410"/>
      <c r="AM88" s="410"/>
      <c r="AN88" s="410"/>
      <c r="AO88" s="410"/>
      <c r="AP88" s="410"/>
      <c r="AQ88" s="410"/>
      <c r="AR88" s="410"/>
      <c r="AS88" s="410"/>
      <c r="AT88" s="410"/>
      <c r="AU88" s="410"/>
      <c r="AV88" s="410"/>
      <c r="AW88" s="410"/>
      <c r="AX88" s="410"/>
      <c r="AY88" s="410"/>
      <c r="AZ88" s="410"/>
      <c r="BA88" s="410"/>
      <c r="BB88" s="410"/>
      <c r="BC88" s="410"/>
      <c r="BD88" s="410"/>
      <c r="BE88" s="410"/>
      <c r="BF88" s="410"/>
      <c r="BG88" s="410"/>
      <c r="BH88" s="410"/>
      <c r="BI88" s="410"/>
    </row>
    <row r="89" spans="3:61" ht="18" hidden="1" customHeight="1">
      <c r="C89" s="419"/>
      <c r="D89" s="419"/>
      <c r="E89" s="419"/>
      <c r="F89" s="419"/>
      <c r="G89" s="419"/>
      <c r="H89" s="419"/>
      <c r="I89" s="419"/>
      <c r="J89" s="419"/>
      <c r="K89" s="419"/>
      <c r="L89" s="419"/>
      <c r="M89" s="419"/>
      <c r="N89" s="419"/>
      <c r="O89" s="419"/>
      <c r="P89" s="419"/>
      <c r="Q89" s="419"/>
      <c r="R89" s="419"/>
      <c r="S89" s="419"/>
      <c r="T89" s="419"/>
      <c r="U89" s="420"/>
      <c r="V89" s="420"/>
      <c r="W89" s="420"/>
      <c r="X89" s="410"/>
      <c r="Y89" s="410"/>
      <c r="Z89" s="410"/>
      <c r="AA89" s="410"/>
      <c r="AB89" s="410"/>
      <c r="AC89" s="410"/>
      <c r="AD89" s="410"/>
      <c r="AE89" s="410"/>
      <c r="AF89" s="410"/>
      <c r="AG89" s="410"/>
      <c r="AH89" s="410"/>
      <c r="AI89" s="410"/>
      <c r="AJ89" s="410"/>
      <c r="AK89" s="410"/>
      <c r="AL89" s="410"/>
      <c r="AM89" s="410"/>
      <c r="AN89" s="410"/>
      <c r="AO89" s="410"/>
      <c r="AP89" s="410"/>
      <c r="AQ89" s="410"/>
      <c r="AR89" s="410"/>
      <c r="AS89" s="410"/>
      <c r="AT89" s="410"/>
      <c r="AU89" s="410"/>
      <c r="AV89" s="410"/>
      <c r="AW89" s="410"/>
      <c r="AX89" s="410"/>
      <c r="AY89" s="410"/>
      <c r="AZ89" s="410"/>
      <c r="BA89" s="410"/>
      <c r="BB89" s="410"/>
      <c r="BC89" s="410"/>
      <c r="BD89" s="410"/>
      <c r="BE89" s="410"/>
      <c r="BF89" s="410"/>
      <c r="BG89" s="410"/>
      <c r="BH89" s="410"/>
      <c r="BI89" s="410"/>
    </row>
    <row r="90" spans="3:61" ht="18" hidden="1" customHeight="1">
      <c r="C90" s="419"/>
      <c r="D90" s="419"/>
      <c r="E90" s="419"/>
      <c r="F90" s="419"/>
      <c r="G90" s="419"/>
      <c r="H90" s="419"/>
      <c r="I90" s="419"/>
      <c r="J90" s="419"/>
      <c r="K90" s="419"/>
      <c r="L90" s="419"/>
      <c r="M90" s="419"/>
      <c r="N90" s="419"/>
      <c r="O90" s="419"/>
      <c r="P90" s="419"/>
      <c r="Q90" s="419"/>
      <c r="R90" s="419"/>
      <c r="S90" s="419"/>
      <c r="T90" s="419"/>
      <c r="U90" s="420"/>
      <c r="V90" s="420"/>
      <c r="W90" s="420"/>
      <c r="X90" s="410"/>
      <c r="Y90" s="410"/>
      <c r="Z90" s="410"/>
      <c r="AA90" s="410"/>
      <c r="AB90" s="410"/>
      <c r="AC90" s="410"/>
      <c r="AD90" s="410"/>
      <c r="AE90" s="410"/>
      <c r="AF90" s="410"/>
      <c r="AG90" s="410"/>
      <c r="AH90" s="410"/>
      <c r="AI90" s="410"/>
      <c r="AJ90" s="410"/>
      <c r="AK90" s="410"/>
      <c r="AL90" s="410"/>
      <c r="AM90" s="410"/>
      <c r="AN90" s="410"/>
      <c r="AO90" s="410"/>
      <c r="AP90" s="410"/>
      <c r="AQ90" s="410"/>
      <c r="AR90" s="410"/>
      <c r="AS90" s="410"/>
      <c r="AT90" s="410"/>
      <c r="AU90" s="410"/>
      <c r="AV90" s="410"/>
      <c r="AW90" s="410"/>
      <c r="AX90" s="410"/>
      <c r="AY90" s="410"/>
      <c r="AZ90" s="410"/>
      <c r="BA90" s="410"/>
      <c r="BB90" s="410"/>
      <c r="BC90" s="410"/>
      <c r="BD90" s="410"/>
      <c r="BE90" s="410"/>
      <c r="BF90" s="410"/>
      <c r="BG90" s="410"/>
      <c r="BH90" s="410"/>
      <c r="BI90" s="410"/>
    </row>
    <row r="91" spans="3:61" ht="18" hidden="1" customHeight="1">
      <c r="C91" s="419"/>
      <c r="D91" s="419"/>
      <c r="E91" s="419"/>
      <c r="F91" s="419"/>
      <c r="G91" s="419"/>
      <c r="H91" s="419"/>
      <c r="I91" s="419"/>
      <c r="J91" s="419"/>
      <c r="K91" s="419"/>
      <c r="L91" s="419"/>
      <c r="M91" s="419"/>
      <c r="N91" s="419"/>
      <c r="O91" s="419"/>
      <c r="P91" s="419"/>
      <c r="Q91" s="419"/>
      <c r="R91" s="419"/>
      <c r="S91" s="419"/>
      <c r="T91" s="419"/>
      <c r="U91" s="420"/>
      <c r="V91" s="420"/>
      <c r="W91" s="420"/>
      <c r="X91" s="410"/>
      <c r="Y91" s="410"/>
      <c r="Z91" s="410"/>
      <c r="AA91" s="410"/>
      <c r="AB91" s="410"/>
      <c r="AC91" s="410"/>
      <c r="AD91" s="410"/>
      <c r="AE91" s="410"/>
      <c r="AF91" s="410"/>
      <c r="AG91" s="410"/>
      <c r="AH91" s="410"/>
      <c r="AI91" s="410"/>
      <c r="AJ91" s="410"/>
      <c r="AK91" s="410"/>
      <c r="AL91" s="410"/>
      <c r="AM91" s="410"/>
      <c r="AN91" s="410"/>
      <c r="AO91" s="410"/>
      <c r="AP91" s="410"/>
      <c r="AQ91" s="410"/>
      <c r="AR91" s="410"/>
      <c r="AS91" s="410"/>
      <c r="AT91" s="410"/>
      <c r="AU91" s="410"/>
      <c r="AV91" s="410"/>
      <c r="AW91" s="410"/>
      <c r="AX91" s="410"/>
      <c r="AY91" s="410"/>
      <c r="AZ91" s="410"/>
      <c r="BA91" s="410"/>
      <c r="BB91" s="410"/>
      <c r="BC91" s="410"/>
      <c r="BD91" s="410"/>
      <c r="BE91" s="410"/>
      <c r="BF91" s="410"/>
      <c r="BG91" s="410"/>
      <c r="BH91" s="410"/>
      <c r="BI91" s="410"/>
    </row>
    <row r="92" spans="3:61" ht="18" hidden="1" customHeight="1">
      <c r="C92" s="419"/>
      <c r="D92" s="419"/>
      <c r="E92" s="419"/>
      <c r="F92" s="419"/>
      <c r="G92" s="419"/>
      <c r="H92" s="419"/>
      <c r="I92" s="419"/>
      <c r="J92" s="419"/>
      <c r="K92" s="419"/>
      <c r="L92" s="419"/>
      <c r="M92" s="419"/>
      <c r="N92" s="419"/>
      <c r="O92" s="419"/>
      <c r="P92" s="419"/>
      <c r="Q92" s="419"/>
      <c r="R92" s="419"/>
      <c r="S92" s="419"/>
      <c r="T92" s="419"/>
      <c r="U92" s="420"/>
      <c r="V92" s="420"/>
      <c r="W92" s="420"/>
      <c r="X92" s="410"/>
      <c r="Y92" s="410"/>
      <c r="Z92" s="410"/>
      <c r="AA92" s="410"/>
      <c r="AB92" s="410"/>
      <c r="AC92" s="410"/>
      <c r="AD92" s="410"/>
      <c r="AE92" s="410"/>
      <c r="AF92" s="410"/>
      <c r="AG92" s="410"/>
      <c r="AH92" s="410"/>
      <c r="AI92" s="410"/>
      <c r="AJ92" s="410"/>
      <c r="AK92" s="410"/>
      <c r="AL92" s="410"/>
      <c r="AM92" s="410"/>
      <c r="AN92" s="410"/>
      <c r="AO92" s="410"/>
      <c r="AP92" s="410"/>
      <c r="AQ92" s="410"/>
      <c r="AR92" s="410"/>
      <c r="AS92" s="410"/>
      <c r="AT92" s="410"/>
      <c r="AU92" s="410"/>
      <c r="AV92" s="410"/>
      <c r="AW92" s="410"/>
      <c r="AX92" s="410"/>
      <c r="AY92" s="410"/>
      <c r="AZ92" s="410"/>
      <c r="BA92" s="410"/>
      <c r="BB92" s="410"/>
      <c r="BC92" s="410"/>
      <c r="BD92" s="410"/>
      <c r="BE92" s="410"/>
      <c r="BF92" s="410"/>
      <c r="BG92" s="410"/>
      <c r="BH92" s="410"/>
      <c r="BI92" s="410"/>
    </row>
    <row r="93" spans="3:61" ht="18" hidden="1" customHeight="1">
      <c r="C93" s="419"/>
      <c r="D93" s="419"/>
      <c r="E93" s="419"/>
      <c r="F93" s="419"/>
      <c r="G93" s="419"/>
      <c r="H93" s="419"/>
      <c r="I93" s="419"/>
      <c r="J93" s="419"/>
      <c r="K93" s="419"/>
      <c r="L93" s="419"/>
      <c r="M93" s="419"/>
      <c r="N93" s="419"/>
      <c r="O93" s="419"/>
      <c r="P93" s="419"/>
      <c r="Q93" s="419"/>
      <c r="R93" s="419"/>
      <c r="S93" s="419"/>
      <c r="T93" s="419"/>
      <c r="U93" s="420"/>
      <c r="V93" s="420"/>
      <c r="W93" s="420"/>
      <c r="X93" s="410"/>
      <c r="Y93" s="410"/>
      <c r="Z93" s="410"/>
      <c r="AA93" s="410"/>
      <c r="AB93" s="410"/>
      <c r="AC93" s="410"/>
      <c r="AD93" s="410"/>
      <c r="AE93" s="410"/>
      <c r="AF93" s="410"/>
      <c r="AG93" s="410"/>
      <c r="AH93" s="410"/>
      <c r="AI93" s="410"/>
      <c r="AJ93" s="410"/>
      <c r="AK93" s="410"/>
      <c r="AL93" s="410"/>
      <c r="AM93" s="410"/>
      <c r="AN93" s="410"/>
      <c r="AO93" s="410"/>
      <c r="AP93" s="410"/>
      <c r="AQ93" s="410"/>
      <c r="AR93" s="410"/>
      <c r="AS93" s="410"/>
      <c r="AT93" s="410"/>
      <c r="AU93" s="410"/>
      <c r="AV93" s="410"/>
      <c r="AW93" s="410"/>
      <c r="AX93" s="410"/>
      <c r="AY93" s="410"/>
      <c r="AZ93" s="410"/>
      <c r="BA93" s="410"/>
      <c r="BB93" s="410"/>
      <c r="BC93" s="410"/>
      <c r="BD93" s="410"/>
      <c r="BE93" s="410"/>
      <c r="BF93" s="410"/>
      <c r="BG93" s="410"/>
      <c r="BH93" s="410"/>
      <c r="BI93" s="410"/>
    </row>
    <row r="94" spans="3:61" ht="18" hidden="1" customHeight="1">
      <c r="C94" s="419"/>
      <c r="D94" s="419"/>
      <c r="E94" s="419"/>
      <c r="F94" s="419"/>
      <c r="G94" s="419"/>
      <c r="H94" s="419"/>
      <c r="I94" s="419"/>
      <c r="J94" s="419"/>
      <c r="K94" s="419"/>
      <c r="L94" s="419"/>
      <c r="M94" s="419"/>
      <c r="N94" s="419"/>
      <c r="O94" s="419"/>
      <c r="P94" s="419"/>
      <c r="Q94" s="419"/>
      <c r="R94" s="419"/>
      <c r="S94" s="419"/>
      <c r="T94" s="419"/>
      <c r="U94" s="420"/>
      <c r="V94" s="420"/>
      <c r="W94" s="420"/>
      <c r="X94" s="410"/>
      <c r="Y94" s="410"/>
      <c r="Z94" s="410"/>
      <c r="AA94" s="410"/>
      <c r="AB94" s="410"/>
      <c r="AC94" s="410"/>
      <c r="AD94" s="410"/>
      <c r="AE94" s="410"/>
      <c r="AF94" s="410"/>
      <c r="AG94" s="410"/>
      <c r="AH94" s="410"/>
      <c r="AI94" s="410"/>
      <c r="AJ94" s="410"/>
      <c r="AK94" s="410"/>
      <c r="AL94" s="410"/>
      <c r="AM94" s="410"/>
      <c r="AN94" s="410"/>
      <c r="AO94" s="410"/>
      <c r="AP94" s="410"/>
      <c r="AQ94" s="410"/>
      <c r="AR94" s="410"/>
      <c r="AS94" s="410"/>
      <c r="AT94" s="410"/>
      <c r="AU94" s="410"/>
      <c r="AV94" s="410"/>
      <c r="AW94" s="410"/>
      <c r="AX94" s="410"/>
      <c r="AY94" s="410"/>
      <c r="AZ94" s="410"/>
      <c r="BA94" s="410"/>
      <c r="BB94" s="410"/>
      <c r="BC94" s="410"/>
      <c r="BD94" s="410"/>
      <c r="BE94" s="410"/>
      <c r="BF94" s="410"/>
      <c r="BG94" s="410"/>
      <c r="BH94" s="410"/>
      <c r="BI94" s="410"/>
    </row>
    <row r="95" spans="3:61" ht="18" hidden="1" customHeight="1">
      <c r="C95" s="419"/>
      <c r="D95" s="419"/>
      <c r="E95" s="419"/>
      <c r="F95" s="419"/>
      <c r="G95" s="419"/>
      <c r="H95" s="419"/>
      <c r="I95" s="419"/>
      <c r="J95" s="419"/>
      <c r="K95" s="419"/>
      <c r="L95" s="419"/>
      <c r="M95" s="419"/>
      <c r="N95" s="419"/>
      <c r="O95" s="419"/>
      <c r="P95" s="419"/>
      <c r="Q95" s="419"/>
      <c r="R95" s="419"/>
      <c r="S95" s="419"/>
      <c r="T95" s="419"/>
      <c r="U95" s="420"/>
      <c r="V95" s="420"/>
      <c r="W95" s="420"/>
      <c r="X95" s="410"/>
      <c r="Y95" s="410"/>
      <c r="Z95" s="410"/>
      <c r="AA95" s="410"/>
      <c r="AB95" s="410"/>
      <c r="AC95" s="410"/>
      <c r="AD95" s="410"/>
      <c r="AE95" s="410"/>
      <c r="AF95" s="410"/>
      <c r="AG95" s="410"/>
      <c r="AH95" s="410"/>
      <c r="AI95" s="410"/>
      <c r="AJ95" s="410"/>
      <c r="AK95" s="410"/>
      <c r="AL95" s="410"/>
      <c r="AM95" s="410"/>
      <c r="AN95" s="410"/>
      <c r="AO95" s="410"/>
      <c r="AP95" s="410"/>
      <c r="AQ95" s="410"/>
      <c r="AR95" s="410"/>
      <c r="AS95" s="410"/>
      <c r="AT95" s="410"/>
      <c r="AU95" s="410"/>
      <c r="AV95" s="410"/>
      <c r="AW95" s="410"/>
      <c r="AX95" s="410"/>
      <c r="AY95" s="410"/>
      <c r="AZ95" s="410"/>
      <c r="BA95" s="410"/>
      <c r="BB95" s="410"/>
      <c r="BC95" s="410"/>
      <c r="BD95" s="410"/>
      <c r="BE95" s="410"/>
      <c r="BF95" s="410"/>
      <c r="BG95" s="410"/>
      <c r="BH95" s="410"/>
      <c r="BI95" s="410"/>
    </row>
    <row r="96" spans="3:61" ht="18" hidden="1" customHeight="1">
      <c r="C96" s="419"/>
      <c r="D96" s="419"/>
      <c r="E96" s="419"/>
      <c r="F96" s="419"/>
      <c r="G96" s="419"/>
      <c r="H96" s="419"/>
      <c r="I96" s="419"/>
      <c r="J96" s="419"/>
      <c r="K96" s="419"/>
      <c r="L96" s="419"/>
      <c r="M96" s="419"/>
      <c r="N96" s="419"/>
      <c r="O96" s="419"/>
      <c r="P96" s="419"/>
      <c r="Q96" s="419"/>
      <c r="R96" s="419"/>
      <c r="S96" s="419"/>
      <c r="T96" s="419"/>
      <c r="U96" s="420"/>
      <c r="V96" s="420"/>
      <c r="W96" s="420"/>
      <c r="X96" s="410"/>
      <c r="Y96" s="410"/>
      <c r="Z96" s="410"/>
      <c r="AA96" s="410"/>
      <c r="AB96" s="410"/>
      <c r="AC96" s="410"/>
      <c r="AD96" s="410"/>
      <c r="AE96" s="410"/>
      <c r="AF96" s="410"/>
      <c r="AG96" s="410"/>
      <c r="AH96" s="410"/>
      <c r="AI96" s="410"/>
      <c r="AJ96" s="410"/>
      <c r="AK96" s="410"/>
      <c r="AL96" s="410"/>
      <c r="AM96" s="410"/>
      <c r="AN96" s="410"/>
      <c r="AO96" s="410"/>
      <c r="AP96" s="410"/>
      <c r="AQ96" s="410"/>
      <c r="AR96" s="410"/>
      <c r="AS96" s="410"/>
      <c r="AT96" s="410"/>
      <c r="AU96" s="410"/>
      <c r="AV96" s="410"/>
      <c r="AW96" s="410"/>
      <c r="AX96" s="410"/>
      <c r="AY96" s="410"/>
      <c r="AZ96" s="410"/>
      <c r="BA96" s="410"/>
      <c r="BB96" s="410"/>
      <c r="BC96" s="410"/>
      <c r="BD96" s="410"/>
      <c r="BE96" s="410"/>
      <c r="BF96" s="410"/>
      <c r="BG96" s="410"/>
      <c r="BH96" s="410"/>
      <c r="BI96" s="410"/>
    </row>
    <row r="97" spans="3:61" ht="18" hidden="1" customHeight="1">
      <c r="C97" s="419"/>
      <c r="D97" s="419"/>
      <c r="E97" s="419"/>
      <c r="F97" s="419"/>
      <c r="G97" s="419"/>
      <c r="H97" s="419"/>
      <c r="I97" s="419"/>
      <c r="J97" s="419"/>
      <c r="K97" s="419"/>
      <c r="L97" s="419"/>
      <c r="M97" s="419"/>
      <c r="N97" s="419"/>
      <c r="O97" s="419"/>
      <c r="P97" s="419"/>
      <c r="Q97" s="419"/>
      <c r="R97" s="419"/>
      <c r="S97" s="419"/>
      <c r="T97" s="419"/>
      <c r="U97" s="420"/>
      <c r="V97" s="420"/>
      <c r="W97" s="420"/>
      <c r="X97" s="410"/>
      <c r="Y97" s="410"/>
      <c r="Z97" s="410"/>
      <c r="AA97" s="410"/>
      <c r="AB97" s="410"/>
      <c r="AC97" s="410"/>
      <c r="AD97" s="410"/>
      <c r="AE97" s="410"/>
      <c r="AF97" s="410"/>
      <c r="AG97" s="410"/>
      <c r="AH97" s="410"/>
      <c r="AI97" s="410"/>
      <c r="AJ97" s="410"/>
      <c r="AK97" s="410"/>
      <c r="AL97" s="410"/>
      <c r="AM97" s="410"/>
      <c r="AN97" s="410"/>
      <c r="AO97" s="410"/>
      <c r="AP97" s="410"/>
      <c r="AQ97" s="410"/>
      <c r="AR97" s="410"/>
      <c r="AS97" s="410"/>
      <c r="AT97" s="410"/>
      <c r="AU97" s="410"/>
      <c r="AV97" s="410"/>
      <c r="AW97" s="410"/>
      <c r="AX97" s="410"/>
      <c r="AY97" s="410"/>
      <c r="AZ97" s="410"/>
      <c r="BA97" s="410"/>
      <c r="BB97" s="410"/>
      <c r="BC97" s="410"/>
      <c r="BD97" s="410"/>
      <c r="BE97" s="410"/>
      <c r="BF97" s="410"/>
      <c r="BG97" s="410"/>
      <c r="BH97" s="410"/>
      <c r="BI97" s="410"/>
    </row>
    <row r="98" spans="3:61" ht="18" hidden="1" customHeight="1">
      <c r="C98" s="419"/>
      <c r="D98" s="419"/>
      <c r="E98" s="419"/>
      <c r="F98" s="419"/>
      <c r="G98" s="419"/>
      <c r="H98" s="419"/>
      <c r="I98" s="419"/>
      <c r="J98" s="419"/>
      <c r="K98" s="419"/>
      <c r="L98" s="419"/>
      <c r="M98" s="419"/>
      <c r="N98" s="419"/>
      <c r="O98" s="419"/>
      <c r="P98" s="419"/>
      <c r="Q98" s="419"/>
      <c r="R98" s="419"/>
      <c r="S98" s="419"/>
      <c r="T98" s="419"/>
      <c r="U98" s="420"/>
      <c r="V98" s="420"/>
      <c r="W98" s="420"/>
      <c r="X98" s="410"/>
      <c r="Y98" s="410"/>
      <c r="Z98" s="410"/>
      <c r="AA98" s="410"/>
      <c r="AB98" s="410"/>
      <c r="AC98" s="410"/>
      <c r="AD98" s="410"/>
      <c r="AE98" s="410"/>
      <c r="AF98" s="410"/>
      <c r="AG98" s="410"/>
      <c r="AH98" s="410"/>
      <c r="AI98" s="410"/>
      <c r="AJ98" s="410"/>
      <c r="AK98" s="410"/>
      <c r="AL98" s="410"/>
      <c r="AM98" s="410"/>
      <c r="AN98" s="410"/>
      <c r="AO98" s="410"/>
      <c r="AP98" s="410"/>
      <c r="AQ98" s="410"/>
      <c r="AR98" s="410"/>
      <c r="AS98" s="410"/>
      <c r="AT98" s="410"/>
      <c r="AU98" s="410"/>
      <c r="AV98" s="410"/>
      <c r="AW98" s="410"/>
      <c r="AX98" s="410"/>
      <c r="AY98" s="410"/>
      <c r="AZ98" s="410"/>
      <c r="BA98" s="410"/>
      <c r="BB98" s="410"/>
      <c r="BC98" s="410"/>
      <c r="BD98" s="410"/>
      <c r="BE98" s="410"/>
      <c r="BF98" s="410"/>
      <c r="BG98" s="410"/>
      <c r="BH98" s="410"/>
      <c r="BI98" s="410"/>
    </row>
    <row r="99" spans="3:61" ht="18" hidden="1" customHeight="1">
      <c r="C99" s="419"/>
      <c r="D99" s="419"/>
      <c r="E99" s="419"/>
      <c r="F99" s="419"/>
      <c r="G99" s="419"/>
      <c r="H99" s="419"/>
      <c r="I99" s="419"/>
      <c r="J99" s="419"/>
      <c r="K99" s="419"/>
      <c r="L99" s="419"/>
      <c r="M99" s="419"/>
      <c r="N99" s="419"/>
      <c r="O99" s="419"/>
      <c r="P99" s="419"/>
      <c r="Q99" s="419"/>
      <c r="R99" s="419"/>
      <c r="S99" s="419"/>
      <c r="T99" s="419"/>
      <c r="U99" s="420"/>
      <c r="V99" s="420"/>
      <c r="W99" s="420"/>
      <c r="X99" s="410"/>
      <c r="Y99" s="410"/>
      <c r="Z99" s="410"/>
      <c r="AA99" s="410"/>
      <c r="AB99" s="410"/>
      <c r="AC99" s="410"/>
      <c r="AD99" s="410"/>
      <c r="AE99" s="410"/>
      <c r="AF99" s="410"/>
      <c r="AG99" s="410"/>
      <c r="AH99" s="410"/>
      <c r="AI99" s="410"/>
      <c r="AJ99" s="410"/>
      <c r="AK99" s="410"/>
      <c r="AL99" s="410"/>
      <c r="AM99" s="410"/>
      <c r="AN99" s="410"/>
      <c r="AO99" s="410"/>
      <c r="AP99" s="410"/>
      <c r="AQ99" s="410"/>
      <c r="AR99" s="410"/>
      <c r="AS99" s="410"/>
      <c r="AT99" s="410"/>
      <c r="AU99" s="410"/>
      <c r="AV99" s="410"/>
      <c r="AW99" s="410"/>
      <c r="AX99" s="410"/>
      <c r="AY99" s="410"/>
      <c r="AZ99" s="410"/>
      <c r="BA99" s="410"/>
      <c r="BB99" s="410"/>
      <c r="BC99" s="410"/>
      <c r="BD99" s="410"/>
      <c r="BE99" s="410"/>
      <c r="BF99" s="410"/>
      <c r="BG99" s="410"/>
      <c r="BH99" s="410"/>
      <c r="BI99" s="410"/>
    </row>
    <row r="100" spans="3:61" ht="18" hidden="1" customHeight="1">
      <c r="C100" s="419"/>
      <c r="D100" s="419"/>
      <c r="E100" s="419"/>
      <c r="F100" s="419"/>
      <c r="G100" s="419"/>
      <c r="H100" s="419"/>
      <c r="I100" s="419"/>
      <c r="J100" s="419"/>
      <c r="K100" s="419"/>
      <c r="L100" s="419"/>
      <c r="M100" s="419"/>
      <c r="N100" s="419"/>
      <c r="O100" s="419"/>
      <c r="P100" s="419"/>
      <c r="Q100" s="419"/>
      <c r="R100" s="419"/>
      <c r="S100" s="419"/>
      <c r="T100" s="419"/>
      <c r="U100" s="420"/>
      <c r="V100" s="420"/>
      <c r="W100" s="420"/>
      <c r="X100" s="410"/>
      <c r="Y100" s="410"/>
      <c r="Z100" s="410"/>
      <c r="AA100" s="410"/>
      <c r="AB100" s="410"/>
      <c r="AC100" s="410"/>
      <c r="AD100" s="410"/>
      <c r="AE100" s="410"/>
      <c r="AF100" s="410"/>
      <c r="AG100" s="410"/>
      <c r="AH100" s="410"/>
      <c r="AI100" s="410"/>
      <c r="AJ100" s="410"/>
      <c r="AK100" s="410"/>
      <c r="AL100" s="410"/>
      <c r="AM100" s="410"/>
      <c r="AN100" s="410"/>
      <c r="AO100" s="410"/>
      <c r="AP100" s="410"/>
      <c r="AQ100" s="410"/>
      <c r="AR100" s="410"/>
      <c r="AS100" s="410"/>
      <c r="AT100" s="410"/>
      <c r="AU100" s="410"/>
      <c r="AV100" s="410"/>
      <c r="AW100" s="410"/>
      <c r="AX100" s="410"/>
      <c r="AY100" s="410"/>
      <c r="AZ100" s="410"/>
      <c r="BA100" s="410"/>
      <c r="BB100" s="410"/>
      <c r="BC100" s="410"/>
      <c r="BD100" s="410"/>
      <c r="BE100" s="410"/>
      <c r="BF100" s="410"/>
      <c r="BG100" s="410"/>
      <c r="BH100" s="410"/>
      <c r="BI100" s="410"/>
    </row>
    <row r="101" spans="3:61" ht="18" hidden="1" customHeight="1">
      <c r="C101" s="419"/>
      <c r="D101" s="419"/>
      <c r="E101" s="419"/>
      <c r="F101" s="419"/>
      <c r="G101" s="419"/>
      <c r="H101" s="419"/>
      <c r="I101" s="419"/>
      <c r="J101" s="419"/>
      <c r="K101" s="419"/>
      <c r="L101" s="419"/>
      <c r="M101" s="419"/>
      <c r="N101" s="419"/>
      <c r="O101" s="419"/>
      <c r="P101" s="419"/>
      <c r="Q101" s="419"/>
      <c r="R101" s="419"/>
      <c r="S101" s="419"/>
      <c r="T101" s="419"/>
      <c r="U101" s="420"/>
      <c r="V101" s="420"/>
      <c r="W101" s="420"/>
      <c r="X101" s="410"/>
      <c r="Y101" s="410"/>
      <c r="Z101" s="410"/>
      <c r="AA101" s="410"/>
      <c r="AB101" s="410"/>
      <c r="AC101" s="410"/>
      <c r="AD101" s="410"/>
      <c r="AE101" s="410"/>
      <c r="AF101" s="410"/>
      <c r="AG101" s="410"/>
      <c r="AH101" s="410"/>
      <c r="AI101" s="410"/>
      <c r="AJ101" s="410"/>
      <c r="AK101" s="410"/>
      <c r="AL101" s="410"/>
      <c r="AM101" s="410"/>
      <c r="AN101" s="410"/>
      <c r="AO101" s="410"/>
      <c r="AP101" s="410"/>
      <c r="AQ101" s="410"/>
      <c r="AR101" s="410"/>
      <c r="AS101" s="410"/>
      <c r="AT101" s="410"/>
      <c r="AU101" s="410"/>
      <c r="AV101" s="410"/>
      <c r="AW101" s="410"/>
      <c r="AX101" s="410"/>
      <c r="AY101" s="410"/>
      <c r="AZ101" s="410"/>
      <c r="BA101" s="410"/>
      <c r="BB101" s="410"/>
      <c r="BC101" s="410"/>
      <c r="BD101" s="410"/>
      <c r="BE101" s="410"/>
      <c r="BF101" s="410"/>
      <c r="BG101" s="410"/>
      <c r="BH101" s="410"/>
      <c r="BI101" s="410"/>
    </row>
    <row r="102" spans="3:61" ht="18" hidden="1" customHeight="1">
      <c r="C102" s="419"/>
      <c r="D102" s="419"/>
      <c r="E102" s="419"/>
      <c r="F102" s="419"/>
      <c r="G102" s="419"/>
      <c r="H102" s="419"/>
      <c r="I102" s="419"/>
      <c r="J102" s="419"/>
      <c r="K102" s="419"/>
      <c r="L102" s="419"/>
      <c r="M102" s="419"/>
      <c r="N102" s="419"/>
      <c r="O102" s="419"/>
      <c r="P102" s="419"/>
      <c r="Q102" s="419"/>
      <c r="R102" s="419"/>
      <c r="S102" s="419"/>
      <c r="T102" s="419"/>
      <c r="U102" s="420"/>
      <c r="V102" s="420"/>
      <c r="W102" s="420"/>
      <c r="X102" s="410"/>
      <c r="Y102" s="410"/>
      <c r="Z102" s="410"/>
      <c r="AA102" s="410"/>
      <c r="AB102" s="410"/>
      <c r="AC102" s="410"/>
      <c r="AD102" s="410"/>
      <c r="AE102" s="410"/>
      <c r="AF102" s="410"/>
      <c r="AG102" s="410"/>
      <c r="AH102" s="410"/>
      <c r="AI102" s="410"/>
      <c r="AJ102" s="410"/>
      <c r="AK102" s="410"/>
      <c r="AL102" s="410"/>
      <c r="AM102" s="410"/>
      <c r="AN102" s="410"/>
      <c r="AO102" s="410"/>
      <c r="AP102" s="410"/>
      <c r="AQ102" s="410"/>
      <c r="AR102" s="410"/>
      <c r="AS102" s="410"/>
      <c r="AT102" s="410"/>
      <c r="AU102" s="410"/>
      <c r="AV102" s="410"/>
      <c r="AW102" s="410"/>
      <c r="AX102" s="410"/>
      <c r="AY102" s="410"/>
      <c r="AZ102" s="410"/>
      <c r="BA102" s="410"/>
      <c r="BB102" s="410"/>
      <c r="BC102" s="410"/>
      <c r="BD102" s="410"/>
      <c r="BE102" s="410"/>
      <c r="BF102" s="410"/>
      <c r="BG102" s="410"/>
      <c r="BH102" s="410"/>
      <c r="BI102" s="410"/>
    </row>
    <row r="103" spans="3:61" ht="18" hidden="1" customHeight="1">
      <c r="C103" s="419"/>
      <c r="D103" s="419"/>
      <c r="E103" s="419"/>
      <c r="F103" s="419"/>
      <c r="G103" s="419"/>
      <c r="H103" s="419"/>
      <c r="I103" s="419"/>
      <c r="J103" s="419"/>
      <c r="K103" s="419"/>
      <c r="L103" s="419"/>
      <c r="M103" s="419"/>
      <c r="N103" s="419"/>
      <c r="O103" s="419"/>
      <c r="P103" s="419"/>
      <c r="Q103" s="419"/>
      <c r="R103" s="419"/>
      <c r="S103" s="419"/>
      <c r="T103" s="419"/>
      <c r="U103" s="420"/>
      <c r="V103" s="420"/>
      <c r="W103" s="420"/>
      <c r="X103" s="410"/>
      <c r="Y103" s="410"/>
      <c r="Z103" s="410"/>
      <c r="AA103" s="410"/>
      <c r="AB103" s="410"/>
      <c r="AC103" s="410"/>
      <c r="AD103" s="410"/>
      <c r="AE103" s="410"/>
      <c r="AF103" s="410"/>
      <c r="AG103" s="410"/>
      <c r="AH103" s="410"/>
      <c r="AI103" s="410"/>
      <c r="AJ103" s="410"/>
      <c r="AK103" s="410"/>
      <c r="AL103" s="410"/>
      <c r="AM103" s="410"/>
      <c r="AN103" s="410"/>
      <c r="AO103" s="410"/>
      <c r="AP103" s="410"/>
      <c r="AQ103" s="410"/>
      <c r="AR103" s="410"/>
      <c r="AS103" s="410"/>
      <c r="AT103" s="410"/>
      <c r="AU103" s="410"/>
      <c r="AV103" s="410"/>
      <c r="AW103" s="410"/>
      <c r="AX103" s="410"/>
      <c r="AY103" s="410"/>
      <c r="AZ103" s="410"/>
      <c r="BA103" s="410"/>
      <c r="BB103" s="410"/>
      <c r="BC103" s="410"/>
      <c r="BD103" s="410"/>
      <c r="BE103" s="410"/>
      <c r="BF103" s="410"/>
      <c r="BG103" s="410"/>
      <c r="BH103" s="410"/>
      <c r="BI103" s="410"/>
    </row>
    <row r="104" spans="3:61" ht="18" hidden="1" customHeight="1">
      <c r="C104" s="419"/>
      <c r="D104" s="419"/>
      <c r="E104" s="419"/>
      <c r="F104" s="419"/>
      <c r="G104" s="419"/>
      <c r="H104" s="419"/>
      <c r="I104" s="419"/>
      <c r="J104" s="419"/>
      <c r="K104" s="419"/>
      <c r="L104" s="419"/>
      <c r="M104" s="419"/>
      <c r="N104" s="419"/>
      <c r="O104" s="419"/>
      <c r="P104" s="419"/>
      <c r="Q104" s="419"/>
      <c r="R104" s="419"/>
      <c r="S104" s="419"/>
      <c r="T104" s="419"/>
      <c r="U104" s="420"/>
      <c r="V104" s="420"/>
      <c r="W104" s="420"/>
      <c r="X104" s="410"/>
      <c r="Y104" s="410"/>
      <c r="Z104" s="410"/>
      <c r="AA104" s="410"/>
      <c r="AB104" s="410"/>
      <c r="AC104" s="410"/>
      <c r="AD104" s="410"/>
      <c r="AE104" s="410"/>
      <c r="AF104" s="410"/>
      <c r="AG104" s="410"/>
      <c r="AH104" s="410"/>
      <c r="AI104" s="410"/>
      <c r="AJ104" s="410"/>
      <c r="AK104" s="410"/>
      <c r="AL104" s="410"/>
      <c r="AM104" s="410"/>
      <c r="AN104" s="410"/>
      <c r="AO104" s="410"/>
      <c r="AP104" s="410"/>
      <c r="AQ104" s="410"/>
      <c r="AR104" s="410"/>
      <c r="AS104" s="410"/>
      <c r="AT104" s="410"/>
      <c r="AU104" s="410"/>
      <c r="AV104" s="410"/>
      <c r="AW104" s="410"/>
      <c r="AX104" s="410"/>
      <c r="AY104" s="410"/>
      <c r="AZ104" s="410"/>
      <c r="BA104" s="410"/>
      <c r="BB104" s="410"/>
      <c r="BC104" s="410"/>
      <c r="BD104" s="410"/>
      <c r="BE104" s="410"/>
      <c r="BF104" s="410"/>
      <c r="BG104" s="410"/>
      <c r="BH104" s="410"/>
      <c r="BI104" s="410"/>
    </row>
    <row r="105" spans="3:61" ht="18" hidden="1" customHeight="1">
      <c r="C105" s="419"/>
      <c r="D105" s="419"/>
      <c r="E105" s="419"/>
      <c r="F105" s="419"/>
      <c r="G105" s="419"/>
      <c r="H105" s="419"/>
      <c r="I105" s="419"/>
      <c r="J105" s="419"/>
      <c r="K105" s="419"/>
      <c r="L105" s="419"/>
      <c r="M105" s="419"/>
      <c r="N105" s="419"/>
      <c r="O105" s="419"/>
      <c r="P105" s="419"/>
      <c r="Q105" s="419"/>
      <c r="R105" s="419"/>
      <c r="S105" s="419"/>
      <c r="T105" s="419"/>
      <c r="U105" s="420"/>
      <c r="V105" s="420"/>
      <c r="W105" s="420"/>
      <c r="X105" s="410"/>
      <c r="Y105" s="410"/>
      <c r="Z105" s="410"/>
      <c r="AA105" s="410"/>
      <c r="AB105" s="410"/>
      <c r="AC105" s="410"/>
      <c r="AD105" s="410"/>
      <c r="AE105" s="410"/>
      <c r="AF105" s="410"/>
      <c r="AG105" s="410"/>
      <c r="AH105" s="410"/>
      <c r="AI105" s="410"/>
      <c r="AJ105" s="410"/>
      <c r="AK105" s="410"/>
      <c r="AL105" s="410"/>
      <c r="AM105" s="410"/>
      <c r="AN105" s="410"/>
      <c r="AO105" s="410"/>
      <c r="AP105" s="410"/>
      <c r="AQ105" s="410"/>
      <c r="AR105" s="410"/>
      <c r="AS105" s="410"/>
      <c r="AT105" s="410"/>
      <c r="AU105" s="410"/>
      <c r="AV105" s="410"/>
      <c r="AW105" s="410"/>
      <c r="AX105" s="410"/>
      <c r="AY105" s="410"/>
      <c r="AZ105" s="410"/>
      <c r="BA105" s="410"/>
      <c r="BB105" s="410"/>
      <c r="BC105" s="410"/>
      <c r="BD105" s="410"/>
      <c r="BE105" s="410"/>
      <c r="BF105" s="410"/>
      <c r="BG105" s="410"/>
      <c r="BH105" s="410"/>
      <c r="BI105" s="410"/>
    </row>
    <row r="106" spans="3:61" ht="18" hidden="1" customHeight="1">
      <c r="C106" s="419"/>
      <c r="D106" s="419"/>
      <c r="E106" s="419"/>
      <c r="F106" s="419"/>
      <c r="G106" s="419"/>
      <c r="H106" s="419"/>
      <c r="I106" s="419"/>
      <c r="J106" s="419"/>
      <c r="K106" s="419"/>
      <c r="L106" s="419"/>
      <c r="M106" s="419"/>
      <c r="N106" s="419"/>
      <c r="O106" s="419"/>
      <c r="P106" s="419"/>
      <c r="Q106" s="419"/>
      <c r="R106" s="419"/>
      <c r="S106" s="419"/>
      <c r="T106" s="419"/>
      <c r="U106" s="420"/>
      <c r="V106" s="420"/>
      <c r="W106" s="420"/>
      <c r="X106" s="410"/>
      <c r="Y106" s="410"/>
      <c r="Z106" s="410"/>
      <c r="AA106" s="410"/>
      <c r="AB106" s="410"/>
      <c r="AC106" s="410"/>
      <c r="AD106" s="410"/>
      <c r="AE106" s="410"/>
      <c r="AF106" s="410"/>
      <c r="AG106" s="410"/>
      <c r="AH106" s="410"/>
      <c r="AI106" s="410"/>
      <c r="AJ106" s="410"/>
      <c r="AK106" s="410"/>
      <c r="AL106" s="410"/>
      <c r="AM106" s="410"/>
      <c r="AN106" s="410"/>
      <c r="AO106" s="410"/>
      <c r="AP106" s="410"/>
      <c r="AQ106" s="410"/>
      <c r="AR106" s="410"/>
      <c r="AS106" s="410"/>
      <c r="AT106" s="410"/>
      <c r="AU106" s="410"/>
      <c r="AV106" s="410"/>
      <c r="AW106" s="410"/>
      <c r="AX106" s="410"/>
      <c r="AY106" s="410"/>
      <c r="AZ106" s="410"/>
      <c r="BA106" s="410"/>
      <c r="BB106" s="410"/>
      <c r="BC106" s="410"/>
      <c r="BD106" s="410"/>
      <c r="BE106" s="410"/>
      <c r="BF106" s="410"/>
      <c r="BG106" s="410"/>
      <c r="BH106" s="410"/>
      <c r="BI106" s="410"/>
    </row>
    <row r="107" spans="3:61" ht="18" hidden="1" customHeight="1">
      <c r="C107" s="419"/>
      <c r="D107" s="419"/>
      <c r="E107" s="419"/>
      <c r="F107" s="419"/>
      <c r="G107" s="419"/>
      <c r="H107" s="419"/>
      <c r="I107" s="419"/>
      <c r="J107" s="419"/>
      <c r="K107" s="419"/>
      <c r="L107" s="419"/>
      <c r="M107" s="419"/>
      <c r="N107" s="419"/>
      <c r="O107" s="419"/>
      <c r="P107" s="419"/>
      <c r="Q107" s="419"/>
      <c r="R107" s="419"/>
      <c r="S107" s="419"/>
      <c r="T107" s="419"/>
      <c r="U107" s="420"/>
      <c r="V107" s="420"/>
      <c r="W107" s="420"/>
      <c r="X107" s="410"/>
      <c r="Y107" s="410"/>
      <c r="Z107" s="410"/>
      <c r="AA107" s="410"/>
      <c r="AB107" s="410"/>
      <c r="AC107" s="410"/>
      <c r="AD107" s="410"/>
      <c r="AE107" s="410"/>
      <c r="AF107" s="410"/>
      <c r="AG107" s="410"/>
      <c r="AH107" s="410"/>
      <c r="AI107" s="410"/>
      <c r="AJ107" s="410"/>
      <c r="AK107" s="410"/>
      <c r="AL107" s="410"/>
      <c r="AM107" s="410"/>
      <c r="AN107" s="410"/>
      <c r="AO107" s="410"/>
      <c r="AP107" s="410"/>
      <c r="AQ107" s="410"/>
      <c r="AR107" s="410"/>
      <c r="AS107" s="410"/>
      <c r="AT107" s="410"/>
      <c r="AU107" s="410"/>
      <c r="AV107" s="410"/>
      <c r="AW107" s="410"/>
      <c r="AX107" s="410"/>
      <c r="AY107" s="410"/>
      <c r="AZ107" s="410"/>
      <c r="BA107" s="410"/>
      <c r="BB107" s="410"/>
      <c r="BC107" s="410"/>
      <c r="BD107" s="410"/>
      <c r="BE107" s="410"/>
      <c r="BF107" s="410"/>
      <c r="BG107" s="410"/>
      <c r="BH107" s="410"/>
      <c r="BI107" s="410"/>
    </row>
    <row r="108" spans="3:61" ht="18" hidden="1" customHeight="1">
      <c r="C108" s="419"/>
      <c r="D108" s="419"/>
      <c r="E108" s="419"/>
      <c r="F108" s="419"/>
      <c r="G108" s="419"/>
      <c r="H108" s="419"/>
      <c r="I108" s="419"/>
      <c r="J108" s="419"/>
      <c r="K108" s="419"/>
      <c r="L108" s="419"/>
      <c r="M108" s="419"/>
      <c r="N108" s="419"/>
      <c r="O108" s="419"/>
      <c r="P108" s="419"/>
      <c r="Q108" s="419"/>
      <c r="R108" s="419"/>
      <c r="S108" s="419"/>
      <c r="T108" s="419"/>
      <c r="U108" s="420"/>
      <c r="V108" s="420"/>
      <c r="W108" s="420"/>
      <c r="X108" s="410"/>
      <c r="Y108" s="410"/>
      <c r="Z108" s="410"/>
      <c r="AA108" s="410"/>
      <c r="AB108" s="410"/>
      <c r="AC108" s="410"/>
      <c r="AD108" s="410"/>
      <c r="AE108" s="410"/>
      <c r="AF108" s="410"/>
      <c r="AG108" s="410"/>
      <c r="AH108" s="410"/>
      <c r="AI108" s="410"/>
      <c r="AJ108" s="410"/>
      <c r="AK108" s="410"/>
      <c r="AL108" s="410"/>
      <c r="AM108" s="410"/>
      <c r="AN108" s="410"/>
      <c r="AO108" s="410"/>
      <c r="AP108" s="410"/>
      <c r="AQ108" s="410"/>
      <c r="AR108" s="410"/>
      <c r="AS108" s="410"/>
      <c r="AT108" s="410"/>
      <c r="AU108" s="410"/>
      <c r="AV108" s="410"/>
      <c r="AW108" s="410"/>
      <c r="AX108" s="410"/>
      <c r="AY108" s="410"/>
      <c r="AZ108" s="410"/>
      <c r="BA108" s="410"/>
      <c r="BB108" s="410"/>
      <c r="BC108" s="410"/>
      <c r="BD108" s="410"/>
      <c r="BE108" s="410"/>
      <c r="BF108" s="410"/>
      <c r="BG108" s="410"/>
      <c r="BH108" s="410"/>
      <c r="BI108" s="410"/>
    </row>
    <row r="109" spans="3:61" ht="18" hidden="1" customHeight="1">
      <c r="C109" s="419"/>
      <c r="D109" s="419"/>
      <c r="E109" s="419"/>
      <c r="F109" s="419"/>
      <c r="G109" s="419"/>
      <c r="H109" s="419"/>
      <c r="I109" s="419"/>
      <c r="J109" s="419"/>
      <c r="K109" s="419"/>
      <c r="L109" s="419"/>
      <c r="M109" s="419"/>
      <c r="N109" s="419"/>
      <c r="O109" s="419"/>
      <c r="P109" s="419"/>
      <c r="Q109" s="419"/>
      <c r="R109" s="419"/>
      <c r="S109" s="419"/>
      <c r="T109" s="419"/>
      <c r="U109" s="420"/>
      <c r="V109" s="420"/>
      <c r="W109" s="420"/>
      <c r="X109" s="410"/>
      <c r="Y109" s="410"/>
      <c r="Z109" s="410"/>
      <c r="AA109" s="410"/>
      <c r="AB109" s="410"/>
      <c r="AC109" s="410"/>
      <c r="AD109" s="410"/>
      <c r="AE109" s="410"/>
      <c r="AF109" s="410"/>
      <c r="AG109" s="410"/>
      <c r="AH109" s="410"/>
      <c r="AI109" s="410"/>
      <c r="AJ109" s="410"/>
      <c r="AK109" s="410"/>
      <c r="AL109" s="410"/>
      <c r="AM109" s="410"/>
      <c r="AN109" s="410"/>
      <c r="AO109" s="410"/>
      <c r="AP109" s="410"/>
      <c r="AQ109" s="410"/>
      <c r="AR109" s="410"/>
      <c r="AS109" s="410"/>
      <c r="AT109" s="410"/>
      <c r="AU109" s="410"/>
      <c r="AV109" s="410"/>
      <c r="AW109" s="410"/>
      <c r="AX109" s="410"/>
      <c r="AY109" s="410"/>
      <c r="AZ109" s="410"/>
      <c r="BA109" s="410"/>
      <c r="BB109" s="410"/>
      <c r="BC109" s="410"/>
      <c r="BD109" s="410"/>
      <c r="BE109" s="410"/>
      <c r="BF109" s="410"/>
      <c r="BG109" s="410"/>
      <c r="BH109" s="410"/>
      <c r="BI109" s="410"/>
    </row>
    <row r="110" spans="3:61" ht="18" hidden="1" customHeight="1">
      <c r="C110" s="419"/>
      <c r="D110" s="419"/>
      <c r="E110" s="419"/>
      <c r="F110" s="419"/>
      <c r="G110" s="419"/>
      <c r="H110" s="419"/>
      <c r="I110" s="419"/>
      <c r="J110" s="419"/>
      <c r="K110" s="419"/>
      <c r="L110" s="419"/>
      <c r="M110" s="419"/>
      <c r="N110" s="419"/>
      <c r="O110" s="419"/>
      <c r="P110" s="419"/>
      <c r="Q110" s="419"/>
      <c r="R110" s="419"/>
      <c r="S110" s="419"/>
      <c r="T110" s="419"/>
      <c r="U110" s="420"/>
      <c r="V110" s="420"/>
      <c r="W110" s="420"/>
      <c r="X110" s="410"/>
      <c r="Y110" s="410"/>
      <c r="Z110" s="410"/>
      <c r="AA110" s="410"/>
      <c r="AB110" s="410"/>
      <c r="AC110" s="410"/>
      <c r="AD110" s="410"/>
      <c r="AE110" s="410"/>
      <c r="AF110" s="410"/>
      <c r="AG110" s="410"/>
      <c r="AH110" s="410"/>
      <c r="AI110" s="410"/>
      <c r="AJ110" s="410"/>
      <c r="AK110" s="410"/>
      <c r="AL110" s="410"/>
      <c r="AM110" s="410"/>
      <c r="AN110" s="410"/>
      <c r="AO110" s="410"/>
      <c r="AP110" s="410"/>
      <c r="AQ110" s="410"/>
      <c r="AR110" s="410"/>
      <c r="AS110" s="410"/>
      <c r="AT110" s="410"/>
      <c r="AU110" s="410"/>
      <c r="AV110" s="410"/>
      <c r="AW110" s="410"/>
      <c r="AX110" s="410"/>
      <c r="AY110" s="410"/>
      <c r="AZ110" s="410"/>
      <c r="BA110" s="410"/>
      <c r="BB110" s="410"/>
      <c r="BC110" s="410"/>
      <c r="BD110" s="410"/>
      <c r="BE110" s="410"/>
      <c r="BF110" s="410"/>
      <c r="BG110" s="410"/>
      <c r="BH110" s="410"/>
      <c r="BI110" s="410"/>
    </row>
    <row r="111" spans="3:61" ht="18" hidden="1" customHeight="1">
      <c r="C111" s="419"/>
      <c r="D111" s="419"/>
      <c r="E111" s="419"/>
      <c r="F111" s="419"/>
      <c r="G111" s="419"/>
      <c r="H111" s="419"/>
      <c r="I111" s="419"/>
      <c r="J111" s="419"/>
      <c r="K111" s="419"/>
      <c r="L111" s="419"/>
      <c r="M111" s="419"/>
      <c r="N111" s="419"/>
      <c r="O111" s="419"/>
      <c r="P111" s="419"/>
      <c r="Q111" s="419"/>
      <c r="R111" s="419"/>
      <c r="S111" s="419"/>
      <c r="T111" s="419"/>
      <c r="U111" s="420"/>
      <c r="V111" s="420"/>
      <c r="W111" s="420"/>
      <c r="X111" s="410"/>
      <c r="Y111" s="410"/>
      <c r="Z111" s="410"/>
      <c r="AA111" s="410"/>
      <c r="AB111" s="410"/>
      <c r="AC111" s="410"/>
      <c r="AD111" s="410"/>
      <c r="AE111" s="410"/>
      <c r="AF111" s="410"/>
      <c r="AG111" s="410"/>
      <c r="AH111" s="410"/>
      <c r="AI111" s="410"/>
      <c r="AJ111" s="410"/>
      <c r="AK111" s="410"/>
      <c r="AL111" s="410"/>
      <c r="AM111" s="410"/>
      <c r="AN111" s="410"/>
      <c r="AO111" s="410"/>
      <c r="AP111" s="410"/>
      <c r="AQ111" s="410"/>
      <c r="AR111" s="410"/>
      <c r="AS111" s="410"/>
      <c r="AT111" s="410"/>
      <c r="AU111" s="410"/>
      <c r="AV111" s="410"/>
      <c r="AW111" s="410"/>
      <c r="AX111" s="410"/>
      <c r="AY111" s="410"/>
      <c r="AZ111" s="410"/>
      <c r="BA111" s="410"/>
      <c r="BB111" s="410"/>
      <c r="BC111" s="410"/>
      <c r="BD111" s="410"/>
      <c r="BE111" s="410"/>
      <c r="BF111" s="410"/>
      <c r="BG111" s="410"/>
      <c r="BH111" s="410"/>
      <c r="BI111" s="410"/>
    </row>
    <row r="112" spans="3:61" ht="18" hidden="1" customHeight="1">
      <c r="C112" s="419"/>
      <c r="D112" s="419"/>
      <c r="E112" s="419"/>
      <c r="F112" s="419"/>
      <c r="G112" s="419"/>
      <c r="H112" s="419"/>
      <c r="I112" s="419"/>
      <c r="J112" s="419"/>
      <c r="K112" s="419"/>
      <c r="L112" s="419"/>
      <c r="M112" s="419"/>
      <c r="N112" s="419"/>
      <c r="O112" s="419"/>
      <c r="P112" s="419"/>
      <c r="Q112" s="419"/>
      <c r="R112" s="419"/>
      <c r="S112" s="419"/>
      <c r="T112" s="419"/>
      <c r="U112" s="420"/>
      <c r="V112" s="420"/>
      <c r="W112" s="420"/>
      <c r="X112" s="410"/>
      <c r="Y112" s="410"/>
      <c r="Z112" s="410"/>
      <c r="AA112" s="410"/>
      <c r="AB112" s="410"/>
      <c r="AC112" s="410"/>
      <c r="AD112" s="410"/>
      <c r="AE112" s="410"/>
      <c r="AF112" s="410"/>
      <c r="AG112" s="410"/>
      <c r="AH112" s="410"/>
      <c r="AI112" s="410"/>
      <c r="AJ112" s="410"/>
      <c r="AK112" s="410"/>
      <c r="AL112" s="410"/>
      <c r="AM112" s="410"/>
      <c r="AN112" s="410"/>
      <c r="AO112" s="410"/>
      <c r="AP112" s="410"/>
      <c r="AQ112" s="410"/>
      <c r="AR112" s="410"/>
      <c r="AS112" s="410"/>
      <c r="AT112" s="410"/>
      <c r="AU112" s="410"/>
      <c r="AV112" s="410"/>
      <c r="AW112" s="410"/>
      <c r="AX112" s="410"/>
      <c r="AY112" s="410"/>
      <c r="AZ112" s="410"/>
      <c r="BA112" s="410"/>
      <c r="BB112" s="410"/>
      <c r="BC112" s="410"/>
      <c r="BD112" s="410"/>
      <c r="BE112" s="410"/>
      <c r="BF112" s="410"/>
      <c r="BG112" s="410"/>
      <c r="BH112" s="410"/>
      <c r="BI112" s="410"/>
    </row>
    <row r="113" spans="3:61" ht="18" hidden="1" customHeight="1">
      <c r="C113" s="419"/>
      <c r="D113" s="419"/>
      <c r="E113" s="419"/>
      <c r="F113" s="419"/>
      <c r="G113" s="419"/>
      <c r="H113" s="419"/>
      <c r="I113" s="419"/>
      <c r="J113" s="419"/>
      <c r="K113" s="419"/>
      <c r="L113" s="419"/>
      <c r="M113" s="419"/>
      <c r="N113" s="419"/>
      <c r="O113" s="419"/>
      <c r="P113" s="419"/>
      <c r="Q113" s="419"/>
      <c r="R113" s="419"/>
      <c r="S113" s="419"/>
      <c r="T113" s="419"/>
      <c r="U113" s="420"/>
      <c r="V113" s="420"/>
      <c r="W113" s="420"/>
      <c r="X113" s="410"/>
      <c r="Y113" s="410"/>
      <c r="Z113" s="410"/>
      <c r="AA113" s="410"/>
      <c r="AB113" s="410"/>
      <c r="AC113" s="410"/>
      <c r="AD113" s="410"/>
      <c r="AE113" s="410"/>
      <c r="AF113" s="410"/>
      <c r="AG113" s="410"/>
      <c r="AH113" s="410"/>
      <c r="AI113" s="410"/>
      <c r="AJ113" s="410"/>
      <c r="AK113" s="410"/>
      <c r="AL113" s="410"/>
      <c r="AM113" s="410"/>
      <c r="AN113" s="410"/>
      <c r="AO113" s="410"/>
      <c r="AP113" s="410"/>
      <c r="AQ113" s="410"/>
      <c r="AR113" s="410"/>
      <c r="AS113" s="410"/>
      <c r="AT113" s="410"/>
      <c r="AU113" s="410"/>
      <c r="AV113" s="410"/>
      <c r="AW113" s="410"/>
      <c r="AX113" s="410"/>
      <c r="AY113" s="410"/>
      <c r="AZ113" s="410"/>
      <c r="BA113" s="410"/>
      <c r="BB113" s="410"/>
      <c r="BC113" s="410"/>
      <c r="BD113" s="410"/>
      <c r="BE113" s="410"/>
      <c r="BF113" s="410"/>
      <c r="BG113" s="410"/>
      <c r="BH113" s="410"/>
      <c r="BI113" s="410"/>
    </row>
    <row r="114" spans="3:61" ht="18" hidden="1" customHeight="1">
      <c r="C114" s="419"/>
      <c r="D114" s="419"/>
      <c r="E114" s="419"/>
      <c r="F114" s="419"/>
      <c r="G114" s="419"/>
      <c r="H114" s="419"/>
      <c r="I114" s="419"/>
      <c r="J114" s="419"/>
      <c r="K114" s="419"/>
      <c r="L114" s="419"/>
      <c r="M114" s="419"/>
      <c r="N114" s="419"/>
      <c r="O114" s="419"/>
      <c r="P114" s="419"/>
      <c r="Q114" s="419"/>
      <c r="R114" s="419"/>
      <c r="S114" s="419"/>
      <c r="T114" s="419"/>
      <c r="U114" s="420"/>
      <c r="V114" s="420"/>
      <c r="W114" s="420"/>
      <c r="X114" s="410"/>
      <c r="Y114" s="410"/>
      <c r="Z114" s="410"/>
      <c r="AA114" s="410"/>
      <c r="AB114" s="410"/>
      <c r="AC114" s="410"/>
      <c r="AD114" s="410"/>
      <c r="AE114" s="410"/>
      <c r="AF114" s="410"/>
      <c r="AG114" s="410"/>
      <c r="AH114" s="410"/>
      <c r="AI114" s="410"/>
      <c r="AJ114" s="410"/>
      <c r="AK114" s="410"/>
      <c r="AL114" s="410"/>
      <c r="AM114" s="410"/>
      <c r="AN114" s="410"/>
      <c r="AO114" s="410"/>
      <c r="AP114" s="410"/>
      <c r="AQ114" s="410"/>
      <c r="AR114" s="410"/>
      <c r="AS114" s="410"/>
      <c r="AT114" s="410"/>
      <c r="AU114" s="410"/>
      <c r="AV114" s="410"/>
      <c r="AW114" s="410"/>
      <c r="AX114" s="410"/>
      <c r="AY114" s="410"/>
      <c r="AZ114" s="410"/>
      <c r="BA114" s="410"/>
      <c r="BB114" s="410"/>
      <c r="BC114" s="410"/>
      <c r="BD114" s="410"/>
      <c r="BE114" s="410"/>
      <c r="BF114" s="410"/>
      <c r="BG114" s="410"/>
      <c r="BH114" s="410"/>
      <c r="BI114" s="410"/>
    </row>
    <row r="115" spans="3:61" ht="18" hidden="1" customHeight="1">
      <c r="C115" s="419"/>
      <c r="D115" s="419"/>
      <c r="E115" s="419"/>
      <c r="F115" s="419"/>
      <c r="G115" s="419"/>
      <c r="H115" s="419"/>
      <c r="I115" s="419"/>
      <c r="J115" s="419"/>
      <c r="K115" s="419"/>
      <c r="L115" s="419"/>
      <c r="M115" s="419"/>
      <c r="N115" s="419"/>
      <c r="O115" s="419"/>
      <c r="P115" s="419"/>
      <c r="Q115" s="419"/>
      <c r="R115" s="419"/>
      <c r="S115" s="419"/>
      <c r="T115" s="419"/>
      <c r="U115" s="420"/>
      <c r="V115" s="420"/>
      <c r="W115" s="420"/>
      <c r="X115" s="410"/>
      <c r="Y115" s="410"/>
      <c r="Z115" s="410"/>
      <c r="AA115" s="410"/>
      <c r="AB115" s="410"/>
      <c r="AC115" s="410"/>
      <c r="AD115" s="410"/>
      <c r="AE115" s="410"/>
      <c r="AF115" s="410"/>
      <c r="AG115" s="410"/>
      <c r="AH115" s="410"/>
      <c r="AI115" s="410"/>
      <c r="AJ115" s="410"/>
      <c r="AK115" s="410"/>
      <c r="AL115" s="410"/>
      <c r="AM115" s="410"/>
      <c r="AN115" s="410"/>
      <c r="AO115" s="410"/>
      <c r="AP115" s="410"/>
      <c r="AQ115" s="410"/>
      <c r="AR115" s="410"/>
      <c r="AS115" s="410"/>
      <c r="AT115" s="410"/>
      <c r="AU115" s="410"/>
      <c r="AV115" s="410"/>
      <c r="AW115" s="410"/>
      <c r="AX115" s="410"/>
      <c r="AY115" s="410"/>
      <c r="AZ115" s="410"/>
      <c r="BA115" s="410"/>
      <c r="BB115" s="410"/>
      <c r="BC115" s="410"/>
      <c r="BD115" s="410"/>
      <c r="BE115" s="410"/>
      <c r="BF115" s="410"/>
      <c r="BG115" s="410"/>
      <c r="BH115" s="410"/>
      <c r="BI115" s="410"/>
    </row>
    <row r="116" spans="3:61" ht="18" hidden="1" customHeight="1">
      <c r="C116" s="419"/>
      <c r="D116" s="419"/>
      <c r="E116" s="419"/>
      <c r="F116" s="419"/>
      <c r="G116" s="419"/>
      <c r="H116" s="419"/>
      <c r="I116" s="419"/>
      <c r="J116" s="419"/>
      <c r="K116" s="419"/>
      <c r="L116" s="419"/>
      <c r="M116" s="419"/>
      <c r="N116" s="419"/>
      <c r="O116" s="419"/>
      <c r="P116" s="419"/>
      <c r="Q116" s="419"/>
      <c r="R116" s="419"/>
      <c r="S116" s="419"/>
      <c r="T116" s="419"/>
      <c r="U116" s="420"/>
      <c r="V116" s="420"/>
      <c r="W116" s="420"/>
      <c r="X116" s="410"/>
      <c r="Y116" s="410"/>
      <c r="Z116" s="410"/>
      <c r="AA116" s="410"/>
      <c r="AB116" s="410"/>
      <c r="AC116" s="410"/>
      <c r="AD116" s="410"/>
      <c r="AE116" s="410"/>
      <c r="AF116" s="410"/>
      <c r="AG116" s="410"/>
      <c r="AH116" s="410"/>
      <c r="AI116" s="410"/>
      <c r="AJ116" s="410"/>
      <c r="AK116" s="410"/>
      <c r="AL116" s="410"/>
      <c r="AM116" s="410"/>
      <c r="AN116" s="410"/>
      <c r="AO116" s="410"/>
      <c r="AP116" s="410"/>
      <c r="AQ116" s="410"/>
      <c r="AR116" s="410"/>
      <c r="AS116" s="410"/>
      <c r="AT116" s="410"/>
      <c r="AU116" s="410"/>
      <c r="AV116" s="410"/>
      <c r="AW116" s="410"/>
      <c r="AX116" s="410"/>
      <c r="AY116" s="410"/>
      <c r="AZ116" s="410"/>
      <c r="BA116" s="410"/>
      <c r="BB116" s="410"/>
      <c r="BC116" s="410"/>
      <c r="BD116" s="410"/>
      <c r="BE116" s="410"/>
      <c r="BF116" s="410"/>
      <c r="BG116" s="410"/>
      <c r="BH116" s="410"/>
      <c r="BI116" s="410"/>
    </row>
    <row r="117" spans="3:61" ht="18" hidden="1" customHeight="1">
      <c r="C117" s="419"/>
      <c r="D117" s="419"/>
      <c r="E117" s="419"/>
      <c r="F117" s="419"/>
      <c r="G117" s="419"/>
      <c r="H117" s="419"/>
      <c r="I117" s="419"/>
      <c r="J117" s="419"/>
      <c r="K117" s="419"/>
      <c r="L117" s="419"/>
      <c r="M117" s="419"/>
      <c r="N117" s="419"/>
      <c r="O117" s="419"/>
      <c r="P117" s="419"/>
      <c r="Q117" s="419"/>
      <c r="R117" s="419"/>
      <c r="S117" s="419"/>
      <c r="T117" s="419"/>
      <c r="U117" s="420"/>
      <c r="V117" s="420"/>
      <c r="W117" s="420"/>
      <c r="X117" s="410"/>
      <c r="Y117" s="410"/>
      <c r="Z117" s="410"/>
      <c r="AA117" s="410"/>
      <c r="AB117" s="410"/>
      <c r="AC117" s="410"/>
      <c r="AD117" s="410"/>
      <c r="AE117" s="410"/>
      <c r="AF117" s="410"/>
      <c r="AG117" s="410"/>
      <c r="AH117" s="410"/>
      <c r="AI117" s="410"/>
      <c r="AJ117" s="410"/>
      <c r="AK117" s="410"/>
      <c r="AL117" s="410"/>
      <c r="AM117" s="410"/>
      <c r="AN117" s="410"/>
      <c r="AO117" s="410"/>
      <c r="AP117" s="410"/>
      <c r="AQ117" s="410"/>
      <c r="AR117" s="410"/>
      <c r="AS117" s="410"/>
      <c r="AT117" s="410"/>
      <c r="AU117" s="410"/>
      <c r="AV117" s="410"/>
      <c r="AW117" s="410"/>
      <c r="AX117" s="410"/>
      <c r="AY117" s="410"/>
      <c r="AZ117" s="410"/>
      <c r="BA117" s="410"/>
      <c r="BB117" s="410"/>
      <c r="BC117" s="410"/>
      <c r="BD117" s="410"/>
      <c r="BE117" s="410"/>
      <c r="BF117" s="410"/>
      <c r="BG117" s="410"/>
      <c r="BH117" s="410"/>
      <c r="BI117" s="410"/>
    </row>
    <row r="118" spans="3:61" ht="18" hidden="1" customHeight="1">
      <c r="C118" s="419"/>
      <c r="D118" s="419"/>
      <c r="E118" s="419"/>
      <c r="F118" s="419"/>
      <c r="G118" s="419"/>
      <c r="H118" s="419"/>
      <c r="I118" s="419"/>
      <c r="J118" s="419"/>
      <c r="K118" s="419"/>
      <c r="L118" s="419"/>
      <c r="M118" s="419"/>
      <c r="N118" s="419"/>
      <c r="O118" s="419"/>
      <c r="P118" s="419"/>
      <c r="Q118" s="419"/>
      <c r="R118" s="419"/>
      <c r="S118" s="419"/>
      <c r="T118" s="419"/>
      <c r="U118" s="420"/>
      <c r="V118" s="420"/>
      <c r="W118" s="420"/>
      <c r="X118" s="410"/>
      <c r="Y118" s="410"/>
      <c r="Z118" s="410"/>
      <c r="AA118" s="410"/>
      <c r="AB118" s="410"/>
      <c r="AC118" s="410"/>
      <c r="AD118" s="410"/>
      <c r="AE118" s="410"/>
      <c r="AF118" s="410"/>
      <c r="AG118" s="410"/>
      <c r="AH118" s="410"/>
      <c r="AI118" s="410"/>
      <c r="AJ118" s="410"/>
      <c r="AK118" s="410"/>
      <c r="AL118" s="410"/>
      <c r="AM118" s="410"/>
      <c r="AN118" s="410"/>
      <c r="AO118" s="410"/>
      <c r="AP118" s="410"/>
      <c r="AQ118" s="410"/>
      <c r="AR118" s="410"/>
      <c r="AS118" s="410"/>
      <c r="AT118" s="410"/>
      <c r="AU118" s="410"/>
      <c r="AV118" s="410"/>
      <c r="AW118" s="410"/>
      <c r="AX118" s="410"/>
      <c r="AY118" s="410"/>
      <c r="AZ118" s="410"/>
      <c r="BA118" s="410"/>
      <c r="BB118" s="410"/>
      <c r="BC118" s="410"/>
      <c r="BD118" s="410"/>
      <c r="BE118" s="410"/>
      <c r="BF118" s="410"/>
      <c r="BG118" s="410"/>
      <c r="BH118" s="410"/>
      <c r="BI118" s="410"/>
    </row>
    <row r="119" spans="3:61" ht="18" hidden="1" customHeight="1">
      <c r="C119" s="419"/>
      <c r="D119" s="419"/>
      <c r="E119" s="419"/>
      <c r="F119" s="419"/>
      <c r="G119" s="419"/>
      <c r="H119" s="419"/>
      <c r="I119" s="419"/>
      <c r="J119" s="419"/>
      <c r="K119" s="419"/>
      <c r="L119" s="419"/>
      <c r="M119" s="419"/>
      <c r="N119" s="419"/>
      <c r="O119" s="419"/>
      <c r="P119" s="419"/>
      <c r="Q119" s="419"/>
      <c r="R119" s="419"/>
      <c r="S119" s="419"/>
      <c r="T119" s="419"/>
      <c r="U119" s="420"/>
      <c r="V119" s="420"/>
      <c r="W119" s="420"/>
      <c r="X119" s="410"/>
      <c r="Y119" s="410"/>
      <c r="Z119" s="410"/>
      <c r="AA119" s="410"/>
      <c r="AB119" s="410"/>
      <c r="AC119" s="410"/>
      <c r="AD119" s="410"/>
      <c r="AE119" s="410"/>
      <c r="AF119" s="410"/>
      <c r="AG119" s="410"/>
      <c r="AH119" s="410"/>
      <c r="AI119" s="410"/>
      <c r="AJ119" s="410"/>
      <c r="AK119" s="410"/>
      <c r="AL119" s="410"/>
      <c r="AM119" s="410"/>
      <c r="AN119" s="410"/>
      <c r="AO119" s="410"/>
      <c r="AP119" s="410"/>
      <c r="AQ119" s="410"/>
      <c r="AR119" s="410"/>
      <c r="AS119" s="410"/>
      <c r="AT119" s="410"/>
      <c r="AU119" s="410"/>
      <c r="AV119" s="410"/>
      <c r="AW119" s="410"/>
      <c r="AX119" s="410"/>
      <c r="AY119" s="410"/>
      <c r="AZ119" s="410"/>
      <c r="BA119" s="410"/>
      <c r="BB119" s="410"/>
      <c r="BC119" s="410"/>
      <c r="BD119" s="410"/>
      <c r="BE119" s="410"/>
      <c r="BF119" s="410"/>
      <c r="BG119" s="410"/>
      <c r="BH119" s="410"/>
      <c r="BI119" s="410"/>
    </row>
    <row r="120" spans="3:61" ht="18" hidden="1" customHeight="1">
      <c r="C120" s="419"/>
      <c r="D120" s="419"/>
      <c r="E120" s="419"/>
      <c r="F120" s="419"/>
      <c r="G120" s="419"/>
      <c r="H120" s="419"/>
      <c r="I120" s="419"/>
      <c r="J120" s="419"/>
      <c r="K120" s="419"/>
      <c r="L120" s="419"/>
      <c r="M120" s="419"/>
      <c r="N120" s="419"/>
      <c r="O120" s="419"/>
      <c r="P120" s="419"/>
      <c r="Q120" s="419"/>
      <c r="R120" s="419"/>
      <c r="S120" s="419"/>
      <c r="T120" s="419"/>
      <c r="U120" s="420"/>
      <c r="V120" s="420"/>
      <c r="W120" s="420"/>
      <c r="X120" s="410"/>
      <c r="Y120" s="410"/>
      <c r="Z120" s="410"/>
      <c r="AA120" s="410"/>
      <c r="AB120" s="410"/>
      <c r="AC120" s="410"/>
      <c r="AD120" s="410"/>
      <c r="AE120" s="410"/>
      <c r="AF120" s="410"/>
      <c r="AG120" s="410"/>
      <c r="AH120" s="410"/>
      <c r="AI120" s="410"/>
      <c r="AJ120" s="410"/>
      <c r="AK120" s="410"/>
      <c r="AL120" s="410"/>
      <c r="AM120" s="410"/>
      <c r="AN120" s="410"/>
      <c r="AO120" s="410"/>
      <c r="AP120" s="410"/>
      <c r="AQ120" s="410"/>
      <c r="AR120" s="410"/>
      <c r="AS120" s="410"/>
      <c r="AT120" s="410"/>
      <c r="AU120" s="410"/>
      <c r="AV120" s="410"/>
      <c r="AW120" s="410"/>
      <c r="AX120" s="410"/>
      <c r="AY120" s="410"/>
      <c r="AZ120" s="410"/>
      <c r="BA120" s="410"/>
      <c r="BB120" s="410"/>
      <c r="BC120" s="410"/>
      <c r="BD120" s="410"/>
      <c r="BE120" s="410"/>
      <c r="BF120" s="410"/>
      <c r="BG120" s="410"/>
      <c r="BH120" s="410"/>
      <c r="BI120" s="410"/>
    </row>
    <row r="121" spans="3:61" ht="18" hidden="1" customHeight="1">
      <c r="C121" s="419"/>
      <c r="D121" s="419"/>
      <c r="E121" s="419"/>
      <c r="F121" s="419"/>
      <c r="G121" s="419"/>
      <c r="H121" s="419"/>
      <c r="I121" s="419"/>
      <c r="J121" s="419"/>
      <c r="K121" s="419"/>
      <c r="L121" s="419"/>
      <c r="M121" s="419"/>
      <c r="N121" s="419"/>
      <c r="O121" s="419"/>
      <c r="P121" s="419"/>
      <c r="Q121" s="419"/>
      <c r="R121" s="419"/>
      <c r="S121" s="419"/>
      <c r="T121" s="419"/>
      <c r="U121" s="420"/>
      <c r="V121" s="420"/>
      <c r="W121" s="420"/>
      <c r="X121" s="410"/>
      <c r="Y121" s="410"/>
      <c r="Z121" s="410"/>
      <c r="AA121" s="410"/>
      <c r="AB121" s="410"/>
      <c r="AC121" s="410"/>
      <c r="AD121" s="410"/>
      <c r="AE121" s="410"/>
      <c r="AF121" s="410"/>
      <c r="AG121" s="410"/>
      <c r="AH121" s="410"/>
      <c r="AI121" s="410"/>
      <c r="AJ121" s="410"/>
      <c r="AK121" s="410"/>
      <c r="AL121" s="410"/>
      <c r="AM121" s="410"/>
      <c r="AN121" s="410"/>
      <c r="AO121" s="410"/>
      <c r="AP121" s="410"/>
      <c r="AQ121" s="410"/>
      <c r="AR121" s="410"/>
      <c r="AS121" s="410"/>
      <c r="AT121" s="410"/>
      <c r="AU121" s="410"/>
      <c r="AV121" s="410"/>
      <c r="AW121" s="410"/>
      <c r="AX121" s="410"/>
      <c r="AY121" s="410"/>
      <c r="AZ121" s="410"/>
      <c r="BA121" s="410"/>
      <c r="BB121" s="410"/>
      <c r="BC121" s="410"/>
      <c r="BD121" s="410"/>
      <c r="BE121" s="410"/>
      <c r="BF121" s="410"/>
      <c r="BG121" s="410"/>
      <c r="BH121" s="410"/>
      <c r="BI121" s="410"/>
    </row>
    <row r="122" spans="3:61" ht="18" hidden="1" customHeight="1">
      <c r="C122" s="419"/>
      <c r="D122" s="419"/>
      <c r="E122" s="419"/>
      <c r="F122" s="419"/>
      <c r="G122" s="419"/>
      <c r="H122" s="419"/>
      <c r="I122" s="419"/>
      <c r="J122" s="419"/>
      <c r="K122" s="419"/>
      <c r="L122" s="419"/>
      <c r="M122" s="419"/>
      <c r="N122" s="419"/>
      <c r="O122" s="419"/>
      <c r="P122" s="419"/>
      <c r="Q122" s="419"/>
      <c r="R122" s="419"/>
      <c r="S122" s="419"/>
      <c r="T122" s="419"/>
      <c r="U122" s="420"/>
      <c r="V122" s="420"/>
      <c r="W122" s="420"/>
      <c r="X122" s="410"/>
      <c r="Y122" s="410"/>
      <c r="Z122" s="410"/>
      <c r="AA122" s="410"/>
      <c r="AB122" s="410"/>
      <c r="AC122" s="410"/>
      <c r="AD122" s="410"/>
      <c r="AE122" s="410"/>
      <c r="AF122" s="410"/>
      <c r="AG122" s="410"/>
      <c r="AH122" s="410"/>
      <c r="AI122" s="410"/>
      <c r="AJ122" s="410"/>
      <c r="AK122" s="410"/>
      <c r="AL122" s="410"/>
      <c r="AM122" s="410"/>
      <c r="AN122" s="410"/>
      <c r="AO122" s="410"/>
      <c r="AP122" s="410"/>
      <c r="AQ122" s="410"/>
      <c r="AR122" s="410"/>
      <c r="AS122" s="410"/>
      <c r="AT122" s="410"/>
      <c r="AU122" s="410"/>
      <c r="AV122" s="410"/>
      <c r="AW122" s="410"/>
      <c r="AX122" s="410"/>
      <c r="AY122" s="410"/>
      <c r="AZ122" s="410"/>
      <c r="BA122" s="410"/>
      <c r="BB122" s="410"/>
      <c r="BC122" s="410"/>
      <c r="BD122" s="410"/>
      <c r="BE122" s="410"/>
      <c r="BF122" s="410"/>
      <c r="BG122" s="410"/>
      <c r="BH122" s="410"/>
      <c r="BI122" s="410"/>
    </row>
    <row r="123" spans="3:61" ht="18" hidden="1" customHeight="1">
      <c r="C123" s="419"/>
      <c r="D123" s="419"/>
      <c r="E123" s="419"/>
      <c r="F123" s="419"/>
      <c r="G123" s="419"/>
      <c r="H123" s="419"/>
      <c r="I123" s="419"/>
      <c r="J123" s="419"/>
      <c r="K123" s="419"/>
      <c r="L123" s="419"/>
      <c r="M123" s="419"/>
      <c r="N123" s="419"/>
      <c r="O123" s="419"/>
      <c r="P123" s="419"/>
      <c r="Q123" s="419"/>
      <c r="R123" s="419"/>
      <c r="S123" s="419"/>
      <c r="T123" s="419"/>
      <c r="U123" s="420"/>
      <c r="V123" s="420"/>
      <c r="W123" s="420"/>
      <c r="X123" s="410"/>
      <c r="Y123" s="410"/>
      <c r="Z123" s="410"/>
      <c r="AA123" s="410"/>
      <c r="AB123" s="410"/>
      <c r="AC123" s="410"/>
      <c r="AD123" s="410"/>
      <c r="AE123" s="410"/>
      <c r="AF123" s="410"/>
      <c r="AG123" s="410"/>
      <c r="AH123" s="410"/>
      <c r="AI123" s="410"/>
      <c r="AJ123" s="410"/>
      <c r="AK123" s="410"/>
      <c r="AL123" s="410"/>
      <c r="AM123" s="410"/>
      <c r="AN123" s="410"/>
      <c r="AO123" s="410"/>
      <c r="AP123" s="410"/>
      <c r="AQ123" s="410"/>
      <c r="AR123" s="410"/>
      <c r="AS123" s="410"/>
      <c r="AT123" s="410"/>
      <c r="AU123" s="410"/>
      <c r="AV123" s="410"/>
      <c r="AW123" s="410"/>
      <c r="AX123" s="410"/>
      <c r="AY123" s="410"/>
      <c r="AZ123" s="410"/>
      <c r="BA123" s="410"/>
      <c r="BB123" s="410"/>
      <c r="BC123" s="410"/>
      <c r="BD123" s="410"/>
      <c r="BE123" s="410"/>
      <c r="BF123" s="410"/>
      <c r="BG123" s="410"/>
      <c r="BH123" s="410"/>
      <c r="BI123" s="410"/>
    </row>
    <row r="124" spans="3:61" ht="18" hidden="1" customHeight="1">
      <c r="C124" s="419"/>
      <c r="D124" s="419"/>
      <c r="E124" s="419"/>
      <c r="F124" s="419"/>
      <c r="G124" s="419"/>
      <c r="H124" s="419"/>
      <c r="I124" s="419"/>
      <c r="J124" s="419"/>
      <c r="K124" s="419"/>
      <c r="L124" s="419"/>
      <c r="M124" s="419"/>
      <c r="N124" s="419"/>
      <c r="O124" s="419"/>
      <c r="P124" s="419"/>
      <c r="Q124" s="419"/>
      <c r="R124" s="419"/>
      <c r="S124" s="419"/>
      <c r="T124" s="419"/>
      <c r="U124" s="420"/>
      <c r="V124" s="420"/>
      <c r="W124" s="420"/>
      <c r="X124" s="410"/>
      <c r="Y124" s="410"/>
      <c r="Z124" s="410"/>
      <c r="AA124" s="410"/>
      <c r="AB124" s="410"/>
      <c r="AC124" s="410"/>
      <c r="AD124" s="410"/>
      <c r="AE124" s="410"/>
      <c r="AF124" s="410"/>
      <c r="AG124" s="410"/>
      <c r="AH124" s="410"/>
      <c r="AI124" s="410"/>
      <c r="AJ124" s="410"/>
      <c r="AK124" s="410"/>
      <c r="AL124" s="410"/>
      <c r="AM124" s="410"/>
      <c r="AN124" s="410"/>
      <c r="AO124" s="410"/>
      <c r="AP124" s="410"/>
      <c r="AQ124" s="410"/>
      <c r="AR124" s="410"/>
      <c r="AS124" s="410"/>
      <c r="AT124" s="410"/>
      <c r="AU124" s="410"/>
      <c r="AV124" s="410"/>
      <c r="AW124" s="410"/>
      <c r="AX124" s="410"/>
      <c r="AY124" s="410"/>
      <c r="AZ124" s="410"/>
      <c r="BA124" s="410"/>
      <c r="BB124" s="410"/>
      <c r="BC124" s="410"/>
      <c r="BD124" s="410"/>
      <c r="BE124" s="410"/>
      <c r="BF124" s="410"/>
      <c r="BG124" s="410"/>
      <c r="BH124" s="410"/>
      <c r="BI124" s="410"/>
    </row>
    <row r="125" spans="3:61" ht="18" hidden="1" customHeight="1">
      <c r="C125" s="419"/>
      <c r="D125" s="419"/>
      <c r="E125" s="419"/>
      <c r="F125" s="419"/>
      <c r="G125" s="419"/>
      <c r="H125" s="419"/>
      <c r="I125" s="419"/>
      <c r="J125" s="419"/>
      <c r="K125" s="419"/>
      <c r="L125" s="419"/>
      <c r="M125" s="419"/>
      <c r="N125" s="419"/>
      <c r="O125" s="419"/>
      <c r="P125" s="419"/>
      <c r="Q125" s="419"/>
      <c r="R125" s="419"/>
      <c r="S125" s="419"/>
      <c r="T125" s="419"/>
      <c r="U125" s="420"/>
      <c r="V125" s="420"/>
      <c r="W125" s="420"/>
      <c r="X125" s="410"/>
      <c r="Y125" s="410"/>
      <c r="Z125" s="410"/>
      <c r="AA125" s="410"/>
      <c r="AB125" s="410"/>
      <c r="AC125" s="410"/>
      <c r="AD125" s="410"/>
      <c r="AE125" s="410"/>
      <c r="AF125" s="410"/>
      <c r="AG125" s="410"/>
      <c r="AH125" s="410"/>
      <c r="AI125" s="410"/>
      <c r="AJ125" s="410"/>
      <c r="AK125" s="410"/>
      <c r="AL125" s="410"/>
      <c r="AM125" s="410"/>
      <c r="AN125" s="410"/>
      <c r="AO125" s="410"/>
      <c r="AP125" s="410"/>
      <c r="AQ125" s="410"/>
      <c r="AR125" s="410"/>
      <c r="AS125" s="410"/>
      <c r="AT125" s="410"/>
      <c r="AU125" s="410"/>
      <c r="AV125" s="410"/>
      <c r="AW125" s="410"/>
      <c r="AX125" s="410"/>
      <c r="AY125" s="410"/>
      <c r="AZ125" s="410"/>
      <c r="BA125" s="410"/>
      <c r="BB125" s="410"/>
      <c r="BC125" s="410"/>
      <c r="BD125" s="410"/>
      <c r="BE125" s="410"/>
      <c r="BF125" s="410"/>
      <c r="BG125" s="410"/>
      <c r="BH125" s="410"/>
      <c r="BI125" s="410"/>
    </row>
    <row r="126" spans="3:61" ht="18" hidden="1" customHeight="1">
      <c r="C126" s="419"/>
      <c r="D126" s="419"/>
      <c r="E126" s="419"/>
      <c r="F126" s="419"/>
      <c r="G126" s="419"/>
      <c r="H126" s="419"/>
      <c r="I126" s="419"/>
      <c r="J126" s="419"/>
      <c r="K126" s="419"/>
      <c r="L126" s="419"/>
      <c r="M126" s="419"/>
      <c r="N126" s="419"/>
      <c r="O126" s="419"/>
      <c r="P126" s="419"/>
      <c r="Q126" s="419"/>
      <c r="R126" s="419"/>
      <c r="S126" s="419"/>
      <c r="T126" s="419"/>
      <c r="U126" s="420"/>
      <c r="V126" s="420"/>
      <c r="W126" s="420"/>
      <c r="X126" s="410"/>
      <c r="Y126" s="410"/>
      <c r="Z126" s="410"/>
      <c r="AA126" s="410"/>
      <c r="AB126" s="410"/>
      <c r="AC126" s="410"/>
      <c r="AD126" s="410"/>
      <c r="AE126" s="410"/>
      <c r="AF126" s="410"/>
      <c r="AG126" s="410"/>
      <c r="AH126" s="410"/>
      <c r="AI126" s="410"/>
      <c r="AJ126" s="410"/>
      <c r="AK126" s="410"/>
      <c r="AL126" s="410"/>
      <c r="AM126" s="410"/>
      <c r="AN126" s="410"/>
      <c r="AO126" s="410"/>
      <c r="AP126" s="410"/>
      <c r="AQ126" s="410"/>
      <c r="AR126" s="410"/>
      <c r="AS126" s="410"/>
      <c r="AT126" s="410"/>
      <c r="AU126" s="410"/>
      <c r="AV126" s="410"/>
      <c r="AW126" s="410"/>
      <c r="AX126" s="410"/>
      <c r="AY126" s="410"/>
      <c r="AZ126" s="410"/>
      <c r="BA126" s="410"/>
      <c r="BB126" s="410"/>
      <c r="BC126" s="410"/>
      <c r="BD126" s="410"/>
      <c r="BE126" s="410"/>
      <c r="BF126" s="410"/>
      <c r="BG126" s="410"/>
      <c r="BH126" s="410"/>
      <c r="BI126" s="410"/>
    </row>
    <row r="127" spans="3:61" ht="18" hidden="1" customHeight="1">
      <c r="C127" s="419"/>
      <c r="D127" s="419"/>
      <c r="E127" s="419"/>
      <c r="F127" s="419"/>
      <c r="G127" s="419"/>
      <c r="H127" s="419"/>
      <c r="I127" s="419"/>
      <c r="J127" s="419"/>
      <c r="K127" s="419"/>
      <c r="L127" s="419"/>
      <c r="M127" s="419"/>
      <c r="N127" s="419"/>
      <c r="O127" s="419"/>
      <c r="P127" s="419"/>
      <c r="Q127" s="419"/>
      <c r="R127" s="419"/>
      <c r="S127" s="419"/>
      <c r="T127" s="419"/>
      <c r="U127" s="420"/>
      <c r="V127" s="420"/>
      <c r="W127" s="420"/>
      <c r="X127" s="410"/>
      <c r="Y127" s="410"/>
      <c r="Z127" s="410"/>
      <c r="AA127" s="410"/>
      <c r="AB127" s="410"/>
      <c r="AC127" s="410"/>
      <c r="AD127" s="410"/>
      <c r="AE127" s="410"/>
      <c r="AF127" s="410"/>
      <c r="AG127" s="410"/>
      <c r="AH127" s="410"/>
      <c r="AI127" s="410"/>
      <c r="AJ127" s="410"/>
      <c r="AK127" s="410"/>
      <c r="AL127" s="410"/>
      <c r="AM127" s="410"/>
      <c r="AN127" s="410"/>
      <c r="AO127" s="410"/>
      <c r="AP127" s="410"/>
      <c r="AQ127" s="410"/>
      <c r="AR127" s="410"/>
      <c r="AS127" s="410"/>
      <c r="AT127" s="410"/>
      <c r="AU127" s="410"/>
      <c r="AV127" s="410"/>
      <c r="AW127" s="410"/>
      <c r="AX127" s="410"/>
      <c r="AY127" s="410"/>
      <c r="AZ127" s="410"/>
      <c r="BA127" s="410"/>
      <c r="BB127" s="410"/>
      <c r="BC127" s="410"/>
      <c r="BD127" s="410"/>
      <c r="BE127" s="410"/>
      <c r="BF127" s="410"/>
      <c r="BG127" s="410"/>
      <c r="BH127" s="410"/>
      <c r="BI127" s="410"/>
    </row>
    <row r="128" spans="3:61" ht="18" hidden="1" customHeight="1">
      <c r="C128" s="419"/>
      <c r="D128" s="419"/>
      <c r="E128" s="419"/>
      <c r="F128" s="419"/>
      <c r="G128" s="419"/>
      <c r="H128" s="419"/>
      <c r="I128" s="419"/>
      <c r="J128" s="419"/>
      <c r="K128" s="419"/>
      <c r="L128" s="419"/>
      <c r="M128" s="419"/>
      <c r="N128" s="419"/>
      <c r="O128" s="419"/>
      <c r="P128" s="419"/>
      <c r="Q128" s="419"/>
      <c r="R128" s="419"/>
      <c r="S128" s="419"/>
      <c r="T128" s="419"/>
      <c r="U128" s="420"/>
      <c r="V128" s="420"/>
      <c r="W128" s="420"/>
      <c r="X128" s="410"/>
      <c r="Y128" s="410"/>
      <c r="Z128" s="410"/>
      <c r="AA128" s="410"/>
      <c r="AB128" s="410"/>
      <c r="AC128" s="410"/>
      <c r="AD128" s="410"/>
      <c r="AE128" s="410"/>
      <c r="AF128" s="410"/>
      <c r="AG128" s="410"/>
      <c r="AH128" s="410"/>
      <c r="AI128" s="410"/>
      <c r="AJ128" s="410"/>
      <c r="AK128" s="410"/>
      <c r="AL128" s="410"/>
      <c r="AM128" s="410"/>
      <c r="AN128" s="410"/>
      <c r="AO128" s="410"/>
      <c r="AP128" s="410"/>
      <c r="AQ128" s="410"/>
      <c r="AR128" s="410"/>
      <c r="AS128" s="410"/>
      <c r="AT128" s="410"/>
      <c r="AU128" s="410"/>
      <c r="AV128" s="410"/>
      <c r="AW128" s="410"/>
      <c r="AX128" s="410"/>
      <c r="AY128" s="410"/>
      <c r="AZ128" s="410"/>
      <c r="BA128" s="410"/>
      <c r="BB128" s="410"/>
      <c r="BC128" s="410"/>
      <c r="BD128" s="410"/>
      <c r="BE128" s="410"/>
      <c r="BF128" s="410"/>
      <c r="BG128" s="410"/>
      <c r="BH128" s="410"/>
      <c r="BI128" s="410"/>
    </row>
    <row r="129" spans="3:61" ht="18" hidden="1" customHeight="1">
      <c r="C129" s="419"/>
      <c r="D129" s="419"/>
      <c r="E129" s="419"/>
      <c r="F129" s="419"/>
      <c r="G129" s="419"/>
      <c r="H129" s="419"/>
      <c r="I129" s="419"/>
      <c r="J129" s="419"/>
      <c r="K129" s="419"/>
      <c r="L129" s="419"/>
      <c r="M129" s="419"/>
      <c r="N129" s="419"/>
      <c r="O129" s="419"/>
      <c r="P129" s="419"/>
      <c r="Q129" s="419"/>
      <c r="R129" s="419"/>
      <c r="S129" s="419"/>
      <c r="T129" s="419"/>
      <c r="U129" s="420"/>
      <c r="V129" s="420"/>
      <c r="W129" s="420"/>
      <c r="X129" s="410"/>
      <c r="Y129" s="410"/>
      <c r="Z129" s="410"/>
      <c r="AA129" s="410"/>
      <c r="AB129" s="410"/>
      <c r="AC129" s="410"/>
      <c r="AD129" s="410"/>
      <c r="AE129" s="410"/>
      <c r="AF129" s="410"/>
      <c r="AG129" s="410"/>
      <c r="AH129" s="410"/>
      <c r="AI129" s="410"/>
      <c r="AJ129" s="410"/>
      <c r="AK129" s="410"/>
      <c r="AL129" s="410"/>
      <c r="AM129" s="410"/>
      <c r="AN129" s="410"/>
      <c r="AO129" s="410"/>
      <c r="AP129" s="410"/>
      <c r="AQ129" s="410"/>
      <c r="AR129" s="410"/>
      <c r="AS129" s="410"/>
      <c r="AT129" s="410"/>
      <c r="AU129" s="410"/>
      <c r="AV129" s="410"/>
      <c r="AW129" s="410"/>
      <c r="AX129" s="410"/>
      <c r="AY129" s="410"/>
      <c r="AZ129" s="410"/>
      <c r="BA129" s="410"/>
      <c r="BB129" s="410"/>
      <c r="BC129" s="410"/>
      <c r="BD129" s="410"/>
      <c r="BE129" s="410"/>
      <c r="BF129" s="410"/>
      <c r="BG129" s="410"/>
      <c r="BH129" s="410"/>
      <c r="BI129" s="410"/>
    </row>
    <row r="130" spans="3:61" ht="18" hidden="1" customHeight="1">
      <c r="C130" s="419"/>
      <c r="D130" s="419"/>
      <c r="E130" s="419"/>
      <c r="F130" s="419"/>
      <c r="G130" s="419"/>
      <c r="H130" s="419"/>
      <c r="I130" s="419"/>
      <c r="J130" s="419"/>
      <c r="K130" s="419"/>
      <c r="L130" s="419"/>
      <c r="M130" s="419"/>
      <c r="N130" s="419"/>
      <c r="O130" s="419"/>
      <c r="P130" s="419"/>
      <c r="Q130" s="419"/>
      <c r="R130" s="419"/>
      <c r="S130" s="419"/>
      <c r="T130" s="419"/>
      <c r="U130" s="420"/>
      <c r="V130" s="420"/>
      <c r="W130" s="420"/>
      <c r="X130" s="410"/>
      <c r="Y130" s="410"/>
      <c r="Z130" s="410"/>
      <c r="AA130" s="410"/>
      <c r="AB130" s="410"/>
      <c r="AC130" s="410"/>
      <c r="AD130" s="410"/>
      <c r="AE130" s="410"/>
      <c r="AF130" s="410"/>
      <c r="AG130" s="410"/>
      <c r="AH130" s="410"/>
      <c r="AI130" s="410"/>
      <c r="AJ130" s="410"/>
      <c r="AK130" s="410"/>
      <c r="AL130" s="410"/>
      <c r="AM130" s="410"/>
      <c r="AN130" s="410"/>
      <c r="AO130" s="410"/>
      <c r="AP130" s="410"/>
      <c r="AQ130" s="410"/>
      <c r="AR130" s="410"/>
      <c r="AS130" s="410"/>
      <c r="AT130" s="410"/>
      <c r="AU130" s="410"/>
      <c r="AV130" s="410"/>
      <c r="AW130" s="410"/>
      <c r="AX130" s="410"/>
      <c r="AY130" s="410"/>
      <c r="AZ130" s="410"/>
      <c r="BA130" s="410"/>
      <c r="BB130" s="410"/>
      <c r="BC130" s="410"/>
      <c r="BD130" s="410"/>
      <c r="BE130" s="410"/>
      <c r="BF130" s="410"/>
      <c r="BG130" s="410"/>
      <c r="BH130" s="410"/>
      <c r="BI130" s="410"/>
    </row>
    <row r="131" spans="3:61" ht="18" hidden="1" customHeight="1">
      <c r="C131" s="419"/>
      <c r="D131" s="419"/>
      <c r="E131" s="419"/>
      <c r="F131" s="419"/>
      <c r="G131" s="419"/>
      <c r="H131" s="419"/>
      <c r="I131" s="419"/>
      <c r="J131" s="419"/>
      <c r="K131" s="419"/>
      <c r="L131" s="419"/>
      <c r="M131" s="419"/>
      <c r="N131" s="419"/>
      <c r="O131" s="419"/>
      <c r="P131" s="419"/>
      <c r="Q131" s="419"/>
      <c r="R131" s="419"/>
      <c r="S131" s="419"/>
      <c r="T131" s="419"/>
      <c r="U131" s="420"/>
      <c r="V131" s="420"/>
      <c r="W131" s="420"/>
      <c r="X131" s="410"/>
      <c r="Y131" s="410"/>
      <c r="Z131" s="410"/>
      <c r="AA131" s="410"/>
      <c r="AB131" s="410"/>
      <c r="AC131" s="410"/>
      <c r="AD131" s="410"/>
      <c r="AE131" s="410"/>
      <c r="AF131" s="410"/>
      <c r="AG131" s="410"/>
      <c r="AH131" s="410"/>
      <c r="AI131" s="410"/>
      <c r="AJ131" s="410"/>
      <c r="AK131" s="410"/>
      <c r="AL131" s="410"/>
      <c r="AM131" s="410"/>
      <c r="AN131" s="410"/>
      <c r="AO131" s="410"/>
      <c r="AP131" s="410"/>
      <c r="AQ131" s="410"/>
      <c r="AR131" s="410"/>
      <c r="AS131" s="410"/>
      <c r="AT131" s="410"/>
      <c r="AU131" s="410"/>
      <c r="AV131" s="410"/>
      <c r="AW131" s="410"/>
      <c r="AX131" s="410"/>
      <c r="AY131" s="410"/>
      <c r="AZ131" s="410"/>
      <c r="BA131" s="410"/>
      <c r="BB131" s="410"/>
      <c r="BC131" s="410"/>
      <c r="BD131" s="410"/>
      <c r="BE131" s="410"/>
      <c r="BF131" s="410"/>
      <c r="BG131" s="410"/>
      <c r="BH131" s="410"/>
      <c r="BI131" s="410"/>
    </row>
    <row r="132" spans="3:61" ht="18" hidden="1" customHeight="1">
      <c r="C132" s="419"/>
      <c r="D132" s="419"/>
      <c r="E132" s="419"/>
      <c r="F132" s="419"/>
      <c r="G132" s="419"/>
      <c r="H132" s="419"/>
      <c r="I132" s="419"/>
      <c r="J132" s="419"/>
      <c r="K132" s="419"/>
      <c r="L132" s="419"/>
      <c r="M132" s="419"/>
      <c r="N132" s="419"/>
      <c r="O132" s="419"/>
      <c r="P132" s="419"/>
      <c r="Q132" s="419"/>
      <c r="R132" s="419"/>
      <c r="S132" s="419"/>
      <c r="T132" s="419"/>
      <c r="U132" s="420"/>
      <c r="V132" s="420"/>
      <c r="W132" s="420"/>
      <c r="X132" s="410"/>
      <c r="Y132" s="410"/>
      <c r="Z132" s="410"/>
      <c r="AA132" s="410"/>
      <c r="AB132" s="410"/>
      <c r="AC132" s="410"/>
      <c r="AD132" s="410"/>
      <c r="AE132" s="410"/>
      <c r="AF132" s="410"/>
      <c r="AG132" s="410"/>
      <c r="AH132" s="410"/>
      <c r="AI132" s="410"/>
      <c r="AJ132" s="410"/>
      <c r="AK132" s="410"/>
      <c r="AL132" s="410"/>
      <c r="AM132" s="410"/>
      <c r="AN132" s="410"/>
      <c r="AO132" s="410"/>
      <c r="AP132" s="410"/>
      <c r="AQ132" s="410"/>
      <c r="AR132" s="410"/>
      <c r="AS132" s="410"/>
      <c r="AT132" s="410"/>
      <c r="AU132" s="410"/>
      <c r="AV132" s="410"/>
      <c r="AW132" s="410"/>
      <c r="AX132" s="410"/>
      <c r="AY132" s="410"/>
      <c r="AZ132" s="410"/>
      <c r="BA132" s="410"/>
      <c r="BB132" s="410"/>
      <c r="BC132" s="410"/>
      <c r="BD132" s="410"/>
      <c r="BE132" s="410"/>
      <c r="BF132" s="410"/>
      <c r="BG132" s="410"/>
      <c r="BH132" s="410"/>
      <c r="BI132" s="410"/>
    </row>
    <row r="133" spans="3:61" ht="18" hidden="1" customHeight="1">
      <c r="C133" s="419"/>
      <c r="D133" s="419"/>
      <c r="E133" s="419"/>
      <c r="F133" s="419"/>
      <c r="G133" s="419"/>
      <c r="H133" s="419"/>
      <c r="I133" s="419"/>
      <c r="J133" s="419"/>
      <c r="K133" s="419"/>
      <c r="L133" s="419"/>
      <c r="M133" s="419"/>
      <c r="N133" s="419"/>
      <c r="O133" s="419"/>
      <c r="P133" s="419"/>
      <c r="Q133" s="419"/>
      <c r="R133" s="419"/>
      <c r="S133" s="419"/>
      <c r="T133" s="419"/>
      <c r="U133" s="420"/>
      <c r="V133" s="420"/>
      <c r="W133" s="420"/>
      <c r="X133" s="410"/>
      <c r="Y133" s="410"/>
      <c r="Z133" s="410"/>
      <c r="AA133" s="410"/>
      <c r="AB133" s="410"/>
      <c r="AC133" s="410"/>
      <c r="AD133" s="410"/>
      <c r="AE133" s="410"/>
      <c r="AF133" s="410"/>
      <c r="AG133" s="410"/>
      <c r="AH133" s="410"/>
      <c r="AI133" s="410"/>
      <c r="AJ133" s="410"/>
      <c r="AK133" s="410"/>
      <c r="AL133" s="410"/>
      <c r="AM133" s="410"/>
      <c r="AN133" s="410"/>
      <c r="AO133" s="410"/>
      <c r="AP133" s="410"/>
      <c r="AQ133" s="410"/>
      <c r="AR133" s="410"/>
      <c r="AS133" s="410"/>
      <c r="AT133" s="410"/>
      <c r="AU133" s="410"/>
      <c r="AV133" s="410"/>
      <c r="AW133" s="410"/>
      <c r="AX133" s="410"/>
      <c r="AY133" s="410"/>
      <c r="AZ133" s="410"/>
      <c r="BA133" s="410"/>
      <c r="BB133" s="410"/>
      <c r="BC133" s="410"/>
      <c r="BD133" s="410"/>
      <c r="BE133" s="410"/>
      <c r="BF133" s="410"/>
      <c r="BG133" s="410"/>
      <c r="BH133" s="410"/>
      <c r="BI133" s="410"/>
    </row>
    <row r="134" spans="3:61" ht="18" hidden="1" customHeight="1">
      <c r="C134" s="419"/>
      <c r="D134" s="419"/>
      <c r="E134" s="419"/>
      <c r="F134" s="419"/>
      <c r="G134" s="419"/>
      <c r="H134" s="419"/>
      <c r="I134" s="419"/>
      <c r="J134" s="419"/>
      <c r="K134" s="419"/>
      <c r="L134" s="419"/>
      <c r="M134" s="419"/>
      <c r="N134" s="419"/>
      <c r="O134" s="419"/>
      <c r="P134" s="419"/>
      <c r="Q134" s="419"/>
      <c r="R134" s="419"/>
      <c r="S134" s="419"/>
      <c r="T134" s="419"/>
      <c r="U134" s="420"/>
      <c r="V134" s="420"/>
      <c r="W134" s="420"/>
      <c r="X134" s="410"/>
      <c r="Y134" s="410"/>
      <c r="Z134" s="410"/>
      <c r="AA134" s="410"/>
      <c r="AB134" s="410"/>
      <c r="AC134" s="410"/>
      <c r="AD134" s="410"/>
      <c r="AE134" s="410"/>
      <c r="AF134" s="410"/>
      <c r="AG134" s="410"/>
      <c r="AH134" s="410"/>
      <c r="AI134" s="410"/>
      <c r="AJ134" s="410"/>
      <c r="AK134" s="410"/>
      <c r="AL134" s="410"/>
      <c r="AM134" s="410"/>
      <c r="AN134" s="410"/>
      <c r="AO134" s="410"/>
      <c r="AP134" s="410"/>
      <c r="AQ134" s="410"/>
      <c r="AR134" s="410"/>
      <c r="AS134" s="410"/>
      <c r="AT134" s="410"/>
      <c r="AU134" s="410"/>
      <c r="AV134" s="410"/>
      <c r="AW134" s="410"/>
      <c r="AX134" s="410"/>
      <c r="AY134" s="410"/>
      <c r="AZ134" s="410"/>
      <c r="BA134" s="410"/>
      <c r="BB134" s="410"/>
      <c r="BC134" s="410"/>
      <c r="BD134" s="410"/>
      <c r="BE134" s="410"/>
      <c r="BF134" s="410"/>
      <c r="BG134" s="410"/>
      <c r="BH134" s="410"/>
      <c r="BI134" s="410"/>
    </row>
    <row r="135" spans="3:61" ht="18" hidden="1" customHeight="1">
      <c r="C135" s="419"/>
      <c r="D135" s="419"/>
      <c r="E135" s="419"/>
      <c r="F135" s="419"/>
      <c r="G135" s="419"/>
      <c r="H135" s="419"/>
      <c r="I135" s="419"/>
      <c r="J135" s="419"/>
      <c r="K135" s="419"/>
      <c r="L135" s="419"/>
      <c r="M135" s="419"/>
      <c r="N135" s="419"/>
      <c r="O135" s="419"/>
      <c r="P135" s="419"/>
      <c r="Q135" s="419"/>
      <c r="R135" s="419"/>
      <c r="S135" s="419"/>
      <c r="T135" s="419"/>
      <c r="U135" s="420"/>
      <c r="V135" s="420"/>
      <c r="W135" s="420"/>
      <c r="X135" s="410"/>
      <c r="Y135" s="410"/>
      <c r="Z135" s="410"/>
      <c r="AA135" s="410"/>
      <c r="AB135" s="410"/>
      <c r="AC135" s="410"/>
      <c r="AD135" s="410"/>
      <c r="AE135" s="410"/>
      <c r="AF135" s="410"/>
      <c r="AG135" s="410"/>
      <c r="AH135" s="410"/>
      <c r="AI135" s="410"/>
      <c r="AJ135" s="410"/>
      <c r="AK135" s="410"/>
      <c r="AL135" s="410"/>
      <c r="AM135" s="410"/>
      <c r="AN135" s="410"/>
      <c r="AO135" s="410"/>
      <c r="AP135" s="410"/>
      <c r="AQ135" s="410"/>
      <c r="AR135" s="410"/>
      <c r="AS135" s="410"/>
      <c r="AT135" s="410"/>
      <c r="AU135" s="410"/>
      <c r="AV135" s="410"/>
      <c r="AW135" s="410"/>
      <c r="AX135" s="410"/>
      <c r="AY135" s="410"/>
      <c r="AZ135" s="410"/>
      <c r="BA135" s="410"/>
      <c r="BB135" s="410"/>
      <c r="BC135" s="410"/>
      <c r="BD135" s="410"/>
      <c r="BE135" s="410"/>
      <c r="BF135" s="410"/>
      <c r="BG135" s="410"/>
      <c r="BH135" s="410"/>
      <c r="BI135" s="410"/>
    </row>
    <row r="136" spans="3:61" ht="18" hidden="1" customHeight="1">
      <c r="C136" s="419"/>
      <c r="D136" s="419"/>
      <c r="E136" s="419"/>
      <c r="F136" s="419"/>
      <c r="G136" s="419"/>
      <c r="H136" s="419"/>
      <c r="I136" s="419"/>
      <c r="J136" s="419"/>
      <c r="K136" s="419"/>
      <c r="L136" s="419"/>
      <c r="M136" s="419"/>
      <c r="N136" s="419"/>
      <c r="O136" s="419"/>
      <c r="P136" s="419"/>
      <c r="Q136" s="419"/>
      <c r="R136" s="419"/>
      <c r="S136" s="419"/>
      <c r="T136" s="419"/>
      <c r="U136" s="420"/>
      <c r="V136" s="420"/>
      <c r="W136" s="420"/>
      <c r="X136" s="410"/>
      <c r="Y136" s="410"/>
      <c r="Z136" s="410"/>
      <c r="AA136" s="410"/>
      <c r="AB136" s="410"/>
      <c r="AC136" s="410"/>
      <c r="AD136" s="410"/>
      <c r="AE136" s="410"/>
      <c r="AF136" s="410"/>
      <c r="AG136" s="410"/>
      <c r="AH136" s="410"/>
      <c r="AI136" s="410"/>
      <c r="AJ136" s="410"/>
      <c r="AK136" s="410"/>
      <c r="AL136" s="410"/>
      <c r="AM136" s="410"/>
      <c r="AN136" s="410"/>
      <c r="AO136" s="410"/>
      <c r="AP136" s="410"/>
      <c r="AQ136" s="410"/>
      <c r="AR136" s="410"/>
      <c r="AS136" s="410"/>
      <c r="AT136" s="410"/>
      <c r="AU136" s="410"/>
      <c r="AV136" s="410"/>
      <c r="AW136" s="410"/>
      <c r="AX136" s="410"/>
      <c r="AY136" s="410"/>
      <c r="AZ136" s="410"/>
      <c r="BA136" s="410"/>
      <c r="BB136" s="410"/>
      <c r="BC136" s="410"/>
      <c r="BD136" s="410"/>
      <c r="BE136" s="410"/>
      <c r="BF136" s="410"/>
      <c r="BG136" s="410"/>
      <c r="BH136" s="410"/>
      <c r="BI136" s="410"/>
    </row>
    <row r="137" spans="3:61" ht="18" hidden="1" customHeight="1">
      <c r="C137" s="419"/>
      <c r="D137" s="419"/>
      <c r="E137" s="419"/>
      <c r="F137" s="419"/>
      <c r="G137" s="419"/>
      <c r="H137" s="419"/>
      <c r="I137" s="419"/>
      <c r="J137" s="419"/>
      <c r="K137" s="419"/>
      <c r="L137" s="419"/>
      <c r="M137" s="419"/>
      <c r="N137" s="419"/>
      <c r="O137" s="419"/>
      <c r="P137" s="419"/>
      <c r="Q137" s="419"/>
      <c r="R137" s="419"/>
      <c r="S137" s="419"/>
      <c r="T137" s="419"/>
      <c r="U137" s="420"/>
      <c r="V137" s="420"/>
      <c r="W137" s="420"/>
      <c r="X137" s="410"/>
      <c r="Y137" s="410"/>
      <c r="Z137" s="410"/>
      <c r="AA137" s="410"/>
      <c r="AB137" s="410"/>
      <c r="AC137" s="410"/>
      <c r="AD137" s="410"/>
      <c r="AE137" s="410"/>
      <c r="AF137" s="410"/>
      <c r="AG137" s="410"/>
      <c r="AH137" s="410"/>
      <c r="AI137" s="410"/>
      <c r="AJ137" s="410"/>
      <c r="AK137" s="410"/>
      <c r="AL137" s="410"/>
      <c r="AM137" s="410"/>
      <c r="AN137" s="410"/>
      <c r="AO137" s="410"/>
      <c r="AP137" s="410"/>
      <c r="AQ137" s="410"/>
      <c r="AR137" s="410"/>
      <c r="AS137" s="410"/>
      <c r="AT137" s="410"/>
      <c r="AU137" s="410"/>
      <c r="AV137" s="410"/>
      <c r="AW137" s="410"/>
      <c r="AX137" s="410"/>
      <c r="AY137" s="410"/>
      <c r="AZ137" s="410"/>
      <c r="BA137" s="410"/>
      <c r="BB137" s="410"/>
      <c r="BC137" s="410"/>
      <c r="BD137" s="410"/>
      <c r="BE137" s="410"/>
      <c r="BF137" s="410"/>
      <c r="BG137" s="410"/>
      <c r="BH137" s="410"/>
      <c r="BI137" s="410"/>
    </row>
    <row r="138" spans="3:61" ht="18" hidden="1" customHeight="1">
      <c r="C138" s="419"/>
      <c r="D138" s="419"/>
      <c r="E138" s="419"/>
      <c r="F138" s="419"/>
      <c r="G138" s="419"/>
      <c r="H138" s="419"/>
      <c r="I138" s="419"/>
      <c r="J138" s="419"/>
      <c r="K138" s="419"/>
      <c r="L138" s="419"/>
      <c r="M138" s="419"/>
      <c r="N138" s="419"/>
      <c r="O138" s="419"/>
      <c r="P138" s="419"/>
      <c r="Q138" s="419"/>
      <c r="R138" s="419"/>
      <c r="S138" s="419"/>
      <c r="T138" s="419"/>
      <c r="U138" s="420"/>
      <c r="V138" s="420"/>
      <c r="W138" s="420"/>
      <c r="X138" s="410"/>
      <c r="Y138" s="410"/>
      <c r="Z138" s="410"/>
      <c r="AA138" s="410"/>
      <c r="AB138" s="410"/>
      <c r="AC138" s="410"/>
      <c r="AD138" s="410"/>
      <c r="AE138" s="410"/>
      <c r="AF138" s="410"/>
      <c r="AG138" s="410"/>
      <c r="AH138" s="410"/>
      <c r="AI138" s="410"/>
      <c r="AJ138" s="410"/>
      <c r="AK138" s="410"/>
      <c r="AL138" s="410"/>
      <c r="AM138" s="410"/>
      <c r="AN138" s="410"/>
      <c r="AO138" s="410"/>
      <c r="AP138" s="410"/>
      <c r="AQ138" s="410"/>
      <c r="AR138" s="410"/>
      <c r="AS138" s="410"/>
      <c r="AT138" s="410"/>
      <c r="AU138" s="410"/>
      <c r="AV138" s="410"/>
      <c r="AW138" s="410"/>
      <c r="AX138" s="410"/>
      <c r="AY138" s="410"/>
      <c r="AZ138" s="410"/>
      <c r="BA138" s="410"/>
      <c r="BB138" s="410"/>
      <c r="BC138" s="410"/>
      <c r="BD138" s="410"/>
      <c r="BE138" s="410"/>
      <c r="BF138" s="410"/>
      <c r="BG138" s="410"/>
      <c r="BH138" s="410"/>
      <c r="BI138" s="410"/>
    </row>
    <row r="139" spans="3:61" ht="18" hidden="1" customHeight="1">
      <c r="C139" s="419"/>
      <c r="D139" s="419"/>
      <c r="E139" s="419"/>
      <c r="F139" s="419"/>
      <c r="G139" s="419"/>
      <c r="H139" s="419"/>
      <c r="I139" s="419"/>
      <c r="J139" s="419"/>
      <c r="K139" s="419"/>
      <c r="L139" s="419"/>
      <c r="M139" s="419"/>
      <c r="N139" s="419"/>
      <c r="O139" s="419"/>
      <c r="P139" s="419"/>
      <c r="Q139" s="419"/>
      <c r="R139" s="419"/>
      <c r="S139" s="419"/>
      <c r="T139" s="419"/>
      <c r="U139" s="420"/>
      <c r="V139" s="420"/>
      <c r="W139" s="420"/>
      <c r="X139" s="410"/>
      <c r="Y139" s="410"/>
      <c r="Z139" s="410"/>
      <c r="AA139" s="410"/>
      <c r="AB139" s="410"/>
      <c r="AC139" s="410"/>
      <c r="AD139" s="410"/>
      <c r="AE139" s="410"/>
      <c r="AF139" s="410"/>
      <c r="AG139" s="410"/>
      <c r="AH139" s="410"/>
      <c r="AI139" s="410"/>
      <c r="AJ139" s="410"/>
      <c r="AK139" s="410"/>
      <c r="AL139" s="410"/>
      <c r="AM139" s="410"/>
      <c r="AN139" s="410"/>
      <c r="AO139" s="410"/>
      <c r="AP139" s="410"/>
      <c r="AQ139" s="410"/>
      <c r="AR139" s="410"/>
      <c r="AS139" s="410"/>
      <c r="AT139" s="410"/>
      <c r="AU139" s="410"/>
      <c r="AV139" s="410"/>
      <c r="AW139" s="410"/>
      <c r="AX139" s="410"/>
      <c r="AY139" s="410"/>
      <c r="AZ139" s="410"/>
      <c r="BA139" s="410"/>
      <c r="BB139" s="410"/>
      <c r="BC139" s="410"/>
      <c r="BD139" s="410"/>
      <c r="BE139" s="410"/>
      <c r="BF139" s="410"/>
      <c r="BG139" s="410"/>
      <c r="BH139" s="410"/>
      <c r="BI139" s="410"/>
    </row>
    <row r="140" spans="3:61" ht="18" hidden="1" customHeight="1">
      <c r="C140" s="419"/>
      <c r="D140" s="419"/>
      <c r="E140" s="419"/>
      <c r="F140" s="419"/>
      <c r="G140" s="419"/>
      <c r="H140" s="419"/>
      <c r="I140" s="419"/>
      <c r="J140" s="419"/>
      <c r="K140" s="419"/>
      <c r="L140" s="419"/>
      <c r="M140" s="419"/>
      <c r="N140" s="419"/>
      <c r="O140" s="419"/>
      <c r="P140" s="419"/>
      <c r="Q140" s="419"/>
      <c r="R140" s="419"/>
      <c r="S140" s="419"/>
      <c r="T140" s="419"/>
      <c r="U140" s="420"/>
      <c r="V140" s="420"/>
      <c r="W140" s="420"/>
      <c r="X140" s="410"/>
      <c r="Y140" s="410"/>
      <c r="Z140" s="410"/>
      <c r="AA140" s="410"/>
      <c r="AB140" s="410"/>
      <c r="AC140" s="410"/>
      <c r="AD140" s="410"/>
      <c r="AE140" s="410"/>
      <c r="AF140" s="410"/>
      <c r="AG140" s="410"/>
      <c r="AH140" s="410"/>
      <c r="AI140" s="410"/>
      <c r="AJ140" s="410"/>
      <c r="AK140" s="410"/>
      <c r="AL140" s="410"/>
      <c r="AM140" s="410"/>
      <c r="AN140" s="410"/>
      <c r="AO140" s="410"/>
      <c r="AP140" s="410"/>
      <c r="AQ140" s="410"/>
      <c r="AR140" s="410"/>
      <c r="AS140" s="410"/>
      <c r="AT140" s="410"/>
      <c r="AU140" s="410"/>
      <c r="AV140" s="410"/>
      <c r="AW140" s="410"/>
      <c r="AX140" s="410"/>
      <c r="AY140" s="410"/>
      <c r="AZ140" s="410"/>
      <c r="BA140" s="410"/>
      <c r="BB140" s="410"/>
      <c r="BC140" s="410"/>
      <c r="BD140" s="410"/>
      <c r="BE140" s="410"/>
      <c r="BF140" s="410"/>
      <c r="BG140" s="410"/>
      <c r="BH140" s="410"/>
      <c r="BI140" s="410"/>
    </row>
    <row r="141" spans="3:61" ht="18" hidden="1" customHeight="1">
      <c r="C141" s="419"/>
      <c r="D141" s="419"/>
      <c r="E141" s="419"/>
      <c r="F141" s="419"/>
      <c r="G141" s="419"/>
      <c r="H141" s="419"/>
      <c r="I141" s="419"/>
      <c r="J141" s="419"/>
      <c r="K141" s="419"/>
      <c r="L141" s="419"/>
      <c r="M141" s="419"/>
      <c r="N141" s="419"/>
      <c r="O141" s="419"/>
      <c r="P141" s="419"/>
      <c r="Q141" s="419"/>
      <c r="R141" s="419"/>
      <c r="S141" s="419"/>
      <c r="T141" s="419"/>
      <c r="U141" s="420"/>
      <c r="V141" s="420"/>
      <c r="W141" s="420"/>
      <c r="X141" s="410"/>
      <c r="Y141" s="410"/>
      <c r="Z141" s="410"/>
      <c r="AA141" s="410"/>
      <c r="AB141" s="410"/>
      <c r="AC141" s="410"/>
      <c r="AD141" s="410"/>
      <c r="AE141" s="410"/>
      <c r="AF141" s="410"/>
      <c r="AG141" s="410"/>
      <c r="AH141" s="410"/>
      <c r="AI141" s="410"/>
      <c r="AJ141" s="410"/>
      <c r="AK141" s="410"/>
      <c r="AL141" s="410"/>
      <c r="AM141" s="410"/>
      <c r="AN141" s="410"/>
      <c r="AO141" s="410"/>
      <c r="AP141" s="410"/>
      <c r="AQ141" s="410"/>
      <c r="AR141" s="410"/>
      <c r="AS141" s="410"/>
      <c r="AT141" s="410"/>
      <c r="AU141" s="410"/>
      <c r="AV141" s="410"/>
      <c r="AW141" s="410"/>
      <c r="AX141" s="410"/>
      <c r="AY141" s="410"/>
      <c r="AZ141" s="410"/>
      <c r="BA141" s="410"/>
      <c r="BB141" s="410"/>
      <c r="BC141" s="410"/>
      <c r="BD141" s="410"/>
      <c r="BE141" s="410"/>
      <c r="BF141" s="410"/>
      <c r="BG141" s="410"/>
      <c r="BH141" s="410"/>
      <c r="BI141" s="410"/>
    </row>
    <row r="142" spans="3:61" ht="18" hidden="1" customHeight="1">
      <c r="C142" s="419"/>
      <c r="D142" s="419"/>
      <c r="E142" s="419"/>
      <c r="F142" s="419"/>
      <c r="G142" s="419"/>
      <c r="H142" s="419"/>
      <c r="I142" s="419"/>
      <c r="J142" s="419"/>
      <c r="K142" s="419"/>
      <c r="L142" s="419"/>
      <c r="M142" s="419"/>
      <c r="N142" s="419"/>
      <c r="O142" s="419"/>
      <c r="P142" s="419"/>
      <c r="Q142" s="419"/>
      <c r="R142" s="419"/>
      <c r="S142" s="419"/>
      <c r="T142" s="419"/>
      <c r="U142" s="420"/>
      <c r="V142" s="420"/>
      <c r="W142" s="420"/>
      <c r="X142" s="410"/>
      <c r="Y142" s="410"/>
      <c r="Z142" s="410"/>
      <c r="AA142" s="410"/>
      <c r="AB142" s="410"/>
      <c r="AC142" s="410"/>
      <c r="AD142" s="410"/>
      <c r="AE142" s="410"/>
      <c r="AF142" s="410"/>
      <c r="AG142" s="410"/>
      <c r="AH142" s="410"/>
      <c r="AI142" s="410"/>
      <c r="AJ142" s="410"/>
      <c r="AK142" s="410"/>
      <c r="AL142" s="410"/>
      <c r="AM142" s="410"/>
      <c r="AN142" s="410"/>
      <c r="AO142" s="410"/>
      <c r="AP142" s="410"/>
      <c r="AQ142" s="410"/>
      <c r="AR142" s="410"/>
      <c r="AS142" s="410"/>
      <c r="AT142" s="410"/>
      <c r="AU142" s="410"/>
      <c r="AV142" s="410"/>
      <c r="AW142" s="410"/>
      <c r="AX142" s="410"/>
      <c r="AY142" s="410"/>
      <c r="AZ142" s="410"/>
      <c r="BA142" s="410"/>
      <c r="BB142" s="410"/>
      <c r="BC142" s="410"/>
      <c r="BD142" s="410"/>
      <c r="BE142" s="410"/>
      <c r="BF142" s="410"/>
      <c r="BG142" s="410"/>
      <c r="BH142" s="410"/>
      <c r="BI142" s="410"/>
    </row>
    <row r="143" spans="3:61" ht="18" hidden="1" customHeight="1">
      <c r="C143" s="419"/>
      <c r="D143" s="419"/>
      <c r="E143" s="419"/>
      <c r="F143" s="419"/>
      <c r="G143" s="419"/>
      <c r="H143" s="419"/>
      <c r="I143" s="419"/>
      <c r="J143" s="419"/>
      <c r="K143" s="419"/>
      <c r="L143" s="419"/>
      <c r="M143" s="419"/>
      <c r="N143" s="419"/>
      <c r="O143" s="419"/>
      <c r="P143" s="419"/>
      <c r="Q143" s="419"/>
      <c r="R143" s="419"/>
      <c r="S143" s="419"/>
      <c r="T143" s="419"/>
      <c r="U143" s="420"/>
      <c r="V143" s="420"/>
      <c r="W143" s="420"/>
      <c r="X143" s="410"/>
      <c r="Y143" s="410"/>
      <c r="Z143" s="410"/>
      <c r="AA143" s="410"/>
      <c r="AB143" s="410"/>
      <c r="AC143" s="410"/>
      <c r="AD143" s="410"/>
      <c r="AE143" s="410"/>
      <c r="AF143" s="410"/>
      <c r="AG143" s="410"/>
      <c r="AH143" s="410"/>
      <c r="AI143" s="410"/>
      <c r="AJ143" s="410"/>
      <c r="AK143" s="410"/>
      <c r="AL143" s="410"/>
      <c r="AM143" s="410"/>
      <c r="AN143" s="410"/>
      <c r="AO143" s="410"/>
      <c r="AP143" s="410"/>
      <c r="AQ143" s="410"/>
      <c r="AR143" s="410"/>
      <c r="AS143" s="410"/>
      <c r="AT143" s="410"/>
      <c r="AU143" s="410"/>
      <c r="AV143" s="410"/>
      <c r="AW143" s="410"/>
      <c r="AX143" s="410"/>
      <c r="AY143" s="410"/>
      <c r="AZ143" s="410"/>
      <c r="BA143" s="410"/>
      <c r="BB143" s="410"/>
      <c r="BC143" s="410"/>
      <c r="BD143" s="410"/>
      <c r="BE143" s="410"/>
      <c r="BF143" s="410"/>
      <c r="BG143" s="410"/>
      <c r="BH143" s="410"/>
      <c r="BI143" s="410"/>
    </row>
    <row r="144" spans="3:61" ht="18" hidden="1" customHeight="1">
      <c r="C144" s="419"/>
      <c r="D144" s="419"/>
      <c r="E144" s="419"/>
      <c r="F144" s="419"/>
      <c r="G144" s="419"/>
      <c r="H144" s="419"/>
      <c r="I144" s="419"/>
      <c r="J144" s="419"/>
      <c r="K144" s="419"/>
      <c r="L144" s="419"/>
      <c r="M144" s="419"/>
      <c r="N144" s="419"/>
      <c r="O144" s="419"/>
      <c r="P144" s="419"/>
      <c r="Q144" s="419"/>
      <c r="R144" s="419"/>
      <c r="S144" s="419"/>
      <c r="T144" s="419"/>
      <c r="U144" s="420"/>
      <c r="V144" s="420"/>
      <c r="W144" s="420"/>
      <c r="X144" s="410"/>
      <c r="Y144" s="410"/>
      <c r="Z144" s="410"/>
      <c r="AA144" s="410"/>
      <c r="AB144" s="410"/>
      <c r="AC144" s="410"/>
      <c r="AD144" s="410"/>
      <c r="AE144" s="410"/>
      <c r="AF144" s="410"/>
      <c r="AG144" s="410"/>
      <c r="AH144" s="410"/>
      <c r="AI144" s="410"/>
      <c r="AJ144" s="410"/>
      <c r="AK144" s="410"/>
      <c r="AL144" s="410"/>
      <c r="AM144" s="410"/>
      <c r="AN144" s="410"/>
      <c r="AO144" s="410"/>
      <c r="AP144" s="410"/>
      <c r="AQ144" s="410"/>
      <c r="AR144" s="410"/>
      <c r="AS144" s="410"/>
      <c r="AT144" s="410"/>
      <c r="AU144" s="410"/>
      <c r="AV144" s="410"/>
      <c r="AW144" s="410"/>
      <c r="AX144" s="410"/>
      <c r="AY144" s="410"/>
      <c r="AZ144" s="410"/>
      <c r="BA144" s="410"/>
      <c r="BB144" s="410"/>
      <c r="BC144" s="410"/>
      <c r="BD144" s="410"/>
      <c r="BE144" s="410"/>
      <c r="BF144" s="410"/>
      <c r="BG144" s="410"/>
      <c r="BH144" s="410"/>
      <c r="BI144" s="410"/>
    </row>
    <row r="145" spans="3:61" ht="18" hidden="1" customHeight="1">
      <c r="C145" s="419"/>
      <c r="D145" s="419"/>
      <c r="E145" s="419"/>
      <c r="F145" s="419"/>
      <c r="G145" s="419"/>
      <c r="H145" s="419"/>
      <c r="I145" s="419"/>
      <c r="J145" s="419"/>
      <c r="K145" s="419"/>
      <c r="L145" s="419"/>
      <c r="M145" s="419"/>
      <c r="N145" s="419"/>
      <c r="O145" s="419"/>
      <c r="P145" s="419"/>
      <c r="Q145" s="419"/>
      <c r="R145" s="419"/>
      <c r="S145" s="419"/>
      <c r="T145" s="419"/>
      <c r="U145" s="420"/>
      <c r="V145" s="420"/>
      <c r="W145" s="420"/>
      <c r="X145" s="410"/>
      <c r="Y145" s="410"/>
      <c r="Z145" s="410"/>
      <c r="AA145" s="410"/>
      <c r="AB145" s="410"/>
      <c r="AC145" s="410"/>
      <c r="AD145" s="410"/>
      <c r="AE145" s="410"/>
      <c r="AF145" s="410"/>
      <c r="AG145" s="410"/>
      <c r="AH145" s="410"/>
      <c r="AI145" s="410"/>
      <c r="AJ145" s="410"/>
      <c r="AK145" s="410"/>
      <c r="AL145" s="410"/>
      <c r="AM145" s="410"/>
      <c r="AN145" s="410"/>
      <c r="AO145" s="410"/>
      <c r="AP145" s="410"/>
      <c r="AQ145" s="410"/>
      <c r="AR145" s="410"/>
      <c r="AS145" s="410"/>
      <c r="AT145" s="410"/>
      <c r="AU145" s="410"/>
      <c r="AV145" s="410"/>
      <c r="AW145" s="410"/>
      <c r="AX145" s="410"/>
      <c r="AY145" s="410"/>
      <c r="AZ145" s="410"/>
      <c r="BA145" s="410"/>
      <c r="BB145" s="410"/>
      <c r="BC145" s="410"/>
      <c r="BD145" s="410"/>
      <c r="BE145" s="410"/>
      <c r="BF145" s="410"/>
      <c r="BG145" s="410"/>
      <c r="BH145" s="410"/>
      <c r="BI145" s="410"/>
    </row>
    <row r="146" spans="3:61" ht="18" hidden="1" customHeight="1">
      <c r="C146" s="419"/>
      <c r="D146" s="419"/>
      <c r="E146" s="419"/>
      <c r="F146" s="419"/>
      <c r="G146" s="419"/>
      <c r="H146" s="419"/>
      <c r="I146" s="419"/>
      <c r="J146" s="419"/>
      <c r="K146" s="419"/>
      <c r="L146" s="419"/>
      <c r="M146" s="419"/>
      <c r="N146" s="419"/>
      <c r="O146" s="419"/>
      <c r="P146" s="419"/>
      <c r="Q146" s="419"/>
      <c r="R146" s="419"/>
      <c r="S146" s="419"/>
      <c r="T146" s="419"/>
      <c r="U146" s="420"/>
      <c r="V146" s="420"/>
      <c r="W146" s="420"/>
      <c r="X146" s="410"/>
      <c r="Y146" s="410"/>
      <c r="Z146" s="410"/>
      <c r="AA146" s="410"/>
      <c r="AB146" s="410"/>
      <c r="AC146" s="410"/>
      <c r="AD146" s="410"/>
      <c r="AE146" s="410"/>
      <c r="AF146" s="410"/>
      <c r="AG146" s="410"/>
      <c r="AH146" s="410"/>
      <c r="AI146" s="410"/>
      <c r="AJ146" s="410"/>
      <c r="AK146" s="410"/>
      <c r="AL146" s="410"/>
      <c r="AM146" s="410"/>
      <c r="AN146" s="410"/>
      <c r="AO146" s="410"/>
      <c r="AP146" s="410"/>
      <c r="AQ146" s="410"/>
      <c r="AR146" s="410"/>
      <c r="AS146" s="410"/>
      <c r="AT146" s="410"/>
      <c r="AU146" s="410"/>
      <c r="AV146" s="410"/>
      <c r="AW146" s="410"/>
      <c r="AX146" s="410"/>
      <c r="AY146" s="410"/>
      <c r="AZ146" s="410"/>
      <c r="BA146" s="410"/>
      <c r="BB146" s="410"/>
      <c r="BC146" s="410"/>
      <c r="BD146" s="410"/>
      <c r="BE146" s="410"/>
      <c r="BF146" s="410"/>
      <c r="BG146" s="410"/>
      <c r="BH146" s="410"/>
      <c r="BI146" s="410"/>
    </row>
    <row r="147" spans="3:61" ht="18" hidden="1" customHeight="1">
      <c r="C147" s="419"/>
      <c r="D147" s="419"/>
      <c r="E147" s="419"/>
      <c r="F147" s="419"/>
      <c r="G147" s="419"/>
      <c r="H147" s="419"/>
      <c r="I147" s="419"/>
      <c r="J147" s="419"/>
      <c r="K147" s="419"/>
      <c r="L147" s="419"/>
      <c r="M147" s="419"/>
      <c r="N147" s="419"/>
      <c r="O147" s="419"/>
      <c r="P147" s="419"/>
      <c r="Q147" s="419"/>
      <c r="R147" s="419"/>
      <c r="S147" s="419"/>
      <c r="T147" s="419"/>
      <c r="U147" s="420"/>
      <c r="V147" s="420"/>
      <c r="W147" s="420"/>
      <c r="X147" s="410"/>
      <c r="Y147" s="410"/>
      <c r="Z147" s="410"/>
      <c r="AA147" s="410"/>
      <c r="AB147" s="410"/>
      <c r="AC147" s="410"/>
      <c r="AD147" s="410"/>
      <c r="AE147" s="410"/>
      <c r="AF147" s="410"/>
      <c r="AG147" s="410"/>
      <c r="AH147" s="410"/>
      <c r="AI147" s="410"/>
      <c r="AJ147" s="410"/>
      <c r="AK147" s="410"/>
      <c r="AL147" s="410"/>
      <c r="AM147" s="410"/>
      <c r="AN147" s="410"/>
      <c r="AO147" s="410"/>
      <c r="AP147" s="410"/>
      <c r="AQ147" s="410"/>
      <c r="AR147" s="410"/>
      <c r="AS147" s="410"/>
      <c r="AT147" s="410"/>
      <c r="AU147" s="410"/>
      <c r="AV147" s="410"/>
      <c r="AW147" s="410"/>
      <c r="AX147" s="410"/>
      <c r="AY147" s="410"/>
      <c r="AZ147" s="410"/>
      <c r="BA147" s="410"/>
      <c r="BB147" s="410"/>
      <c r="BC147" s="410"/>
      <c r="BD147" s="410"/>
      <c r="BE147" s="410"/>
      <c r="BF147" s="410"/>
      <c r="BG147" s="410"/>
      <c r="BH147" s="410"/>
      <c r="BI147" s="410"/>
    </row>
    <row r="148" spans="3:61" ht="18" hidden="1" customHeight="1">
      <c r="C148" s="419"/>
      <c r="D148" s="419"/>
      <c r="E148" s="419"/>
      <c r="F148" s="419"/>
      <c r="G148" s="419"/>
      <c r="H148" s="419"/>
      <c r="I148" s="419"/>
      <c r="J148" s="419"/>
      <c r="K148" s="419"/>
      <c r="L148" s="419"/>
      <c r="M148" s="419"/>
      <c r="N148" s="419"/>
      <c r="O148" s="419"/>
      <c r="P148" s="419"/>
      <c r="Q148" s="419"/>
      <c r="R148" s="419"/>
      <c r="S148" s="419"/>
      <c r="T148" s="419"/>
      <c r="U148" s="420"/>
      <c r="V148" s="420"/>
      <c r="W148" s="420"/>
      <c r="X148" s="410"/>
      <c r="Y148" s="410"/>
      <c r="Z148" s="410"/>
      <c r="AA148" s="410"/>
      <c r="AB148" s="410"/>
      <c r="AC148" s="410"/>
      <c r="AD148" s="410"/>
      <c r="AE148" s="410"/>
      <c r="AF148" s="410"/>
      <c r="AG148" s="410"/>
      <c r="AH148" s="410"/>
      <c r="AI148" s="410"/>
      <c r="AJ148" s="410"/>
      <c r="AK148" s="410"/>
      <c r="AL148" s="410"/>
      <c r="AM148" s="410"/>
      <c r="AN148" s="410"/>
      <c r="AO148" s="410"/>
      <c r="AP148" s="410"/>
      <c r="AQ148" s="410"/>
      <c r="AR148" s="410"/>
      <c r="AS148" s="410"/>
      <c r="AT148" s="410"/>
      <c r="AU148" s="410"/>
      <c r="AV148" s="410"/>
      <c r="AW148" s="410"/>
      <c r="AX148" s="410"/>
      <c r="AY148" s="410"/>
      <c r="AZ148" s="410"/>
      <c r="BA148" s="410"/>
      <c r="BB148" s="410"/>
      <c r="BC148" s="410"/>
      <c r="BD148" s="410"/>
      <c r="BE148" s="410"/>
      <c r="BF148" s="410"/>
      <c r="BG148" s="410"/>
      <c r="BH148" s="410"/>
      <c r="BI148" s="410"/>
    </row>
    <row r="149" spans="3:61" ht="18" hidden="1" customHeight="1">
      <c r="C149" s="419"/>
      <c r="D149" s="419"/>
      <c r="E149" s="419"/>
      <c r="F149" s="419"/>
      <c r="G149" s="419"/>
      <c r="H149" s="419"/>
      <c r="I149" s="419"/>
      <c r="J149" s="419"/>
      <c r="K149" s="419"/>
      <c r="L149" s="419"/>
      <c r="M149" s="419"/>
      <c r="N149" s="419"/>
      <c r="O149" s="419"/>
      <c r="P149" s="419"/>
      <c r="Q149" s="419"/>
      <c r="R149" s="419"/>
      <c r="S149" s="419"/>
      <c r="T149" s="419"/>
      <c r="U149" s="420"/>
      <c r="V149" s="420"/>
      <c r="W149" s="420"/>
      <c r="X149" s="410"/>
      <c r="Y149" s="410"/>
      <c r="Z149" s="410"/>
      <c r="AA149" s="410"/>
      <c r="AB149" s="410"/>
      <c r="AC149" s="410"/>
      <c r="AD149" s="410"/>
      <c r="AE149" s="410"/>
      <c r="AF149" s="410"/>
      <c r="AG149" s="410"/>
      <c r="AH149" s="410"/>
      <c r="AI149" s="410"/>
      <c r="AJ149" s="410"/>
      <c r="AK149" s="410"/>
      <c r="AL149" s="410"/>
      <c r="AM149" s="410"/>
      <c r="AN149" s="410"/>
      <c r="AO149" s="410"/>
      <c r="AP149" s="410"/>
      <c r="AQ149" s="410"/>
      <c r="AR149" s="410"/>
      <c r="AS149" s="410"/>
      <c r="AT149" s="410"/>
      <c r="AU149" s="410"/>
      <c r="AV149" s="410"/>
      <c r="AW149" s="410"/>
      <c r="AX149" s="410"/>
      <c r="AY149" s="410"/>
      <c r="AZ149" s="410"/>
      <c r="BA149" s="410"/>
      <c r="BB149" s="410"/>
      <c r="BC149" s="410"/>
      <c r="BD149" s="410"/>
      <c r="BE149" s="410"/>
      <c r="BF149" s="410"/>
      <c r="BG149" s="410"/>
      <c r="BH149" s="410"/>
      <c r="BI149" s="410"/>
    </row>
    <row r="150" spans="3:61" ht="18" hidden="1" customHeight="1">
      <c r="C150" s="419"/>
      <c r="D150" s="419"/>
      <c r="E150" s="419"/>
      <c r="F150" s="419"/>
      <c r="G150" s="419"/>
      <c r="H150" s="419"/>
      <c r="I150" s="419"/>
      <c r="J150" s="419"/>
      <c r="K150" s="419"/>
      <c r="L150" s="419"/>
      <c r="M150" s="419"/>
      <c r="N150" s="419"/>
      <c r="O150" s="419"/>
      <c r="P150" s="419"/>
      <c r="Q150" s="419"/>
      <c r="R150" s="419"/>
      <c r="S150" s="419"/>
      <c r="T150" s="419"/>
      <c r="U150" s="420"/>
      <c r="V150" s="420"/>
      <c r="W150" s="420"/>
      <c r="X150" s="410"/>
      <c r="Y150" s="410"/>
      <c r="Z150" s="410"/>
      <c r="AA150" s="410"/>
      <c r="AB150" s="410"/>
      <c r="AC150" s="410"/>
      <c r="AD150" s="410"/>
      <c r="AE150" s="410"/>
      <c r="AF150" s="410"/>
      <c r="AG150" s="410"/>
      <c r="AH150" s="410"/>
      <c r="AI150" s="410"/>
      <c r="AJ150" s="410"/>
      <c r="AK150" s="410"/>
      <c r="AL150" s="410"/>
      <c r="AM150" s="410"/>
      <c r="AN150" s="410"/>
      <c r="AO150" s="410"/>
      <c r="AP150" s="410"/>
      <c r="AQ150" s="410"/>
      <c r="AR150" s="410"/>
      <c r="AS150" s="410"/>
      <c r="AT150" s="410"/>
      <c r="AU150" s="410"/>
      <c r="AV150" s="410"/>
      <c r="AW150" s="410"/>
      <c r="AX150" s="410"/>
      <c r="AY150" s="410"/>
      <c r="AZ150" s="410"/>
      <c r="BA150" s="410"/>
      <c r="BB150" s="410"/>
      <c r="BC150" s="410"/>
      <c r="BD150" s="410"/>
      <c r="BE150" s="410"/>
      <c r="BF150" s="410"/>
      <c r="BG150" s="410"/>
      <c r="BH150" s="410"/>
      <c r="BI150" s="410"/>
    </row>
    <row r="151" spans="3:61" ht="18" hidden="1" customHeight="1">
      <c r="C151" s="419"/>
      <c r="D151" s="419"/>
      <c r="E151" s="419"/>
      <c r="F151" s="419"/>
      <c r="G151" s="419"/>
      <c r="H151" s="419"/>
      <c r="I151" s="419"/>
      <c r="J151" s="419"/>
      <c r="K151" s="419"/>
      <c r="L151" s="419"/>
      <c r="M151" s="419"/>
      <c r="N151" s="419"/>
      <c r="O151" s="419"/>
      <c r="P151" s="419"/>
      <c r="Q151" s="419"/>
      <c r="R151" s="419"/>
      <c r="S151" s="419"/>
      <c r="T151" s="419"/>
      <c r="U151" s="420"/>
      <c r="V151" s="420"/>
      <c r="W151" s="420"/>
      <c r="X151" s="410"/>
      <c r="Y151" s="410"/>
      <c r="Z151" s="410"/>
      <c r="AA151" s="410"/>
      <c r="AB151" s="410"/>
      <c r="AC151" s="410"/>
      <c r="AD151" s="410"/>
      <c r="AE151" s="410"/>
      <c r="AF151" s="410"/>
      <c r="AG151" s="410"/>
      <c r="AH151" s="410"/>
      <c r="AI151" s="410"/>
      <c r="AJ151" s="410"/>
      <c r="AK151" s="410"/>
      <c r="AL151" s="410"/>
      <c r="AM151" s="410"/>
      <c r="AN151" s="410"/>
      <c r="AO151" s="410"/>
      <c r="AP151" s="410"/>
      <c r="AQ151" s="410"/>
      <c r="AR151" s="410"/>
      <c r="AS151" s="410"/>
      <c r="AT151" s="410"/>
      <c r="AU151" s="410"/>
      <c r="AV151" s="410"/>
      <c r="AW151" s="410"/>
      <c r="AX151" s="410"/>
      <c r="AY151" s="410"/>
      <c r="AZ151" s="410"/>
      <c r="BA151" s="410"/>
      <c r="BB151" s="410"/>
      <c r="BC151" s="410"/>
      <c r="BD151" s="410"/>
      <c r="BE151" s="410"/>
      <c r="BF151" s="410"/>
      <c r="BG151" s="410"/>
      <c r="BH151" s="410"/>
      <c r="BI151" s="410"/>
    </row>
    <row r="152" spans="3:61" ht="18" hidden="1" customHeight="1">
      <c r="C152" s="419"/>
      <c r="D152" s="419"/>
      <c r="E152" s="419"/>
      <c r="F152" s="419"/>
      <c r="G152" s="419"/>
      <c r="H152" s="419"/>
      <c r="I152" s="419"/>
      <c r="J152" s="419"/>
      <c r="K152" s="419"/>
      <c r="L152" s="419"/>
      <c r="M152" s="419"/>
      <c r="N152" s="419"/>
      <c r="O152" s="419"/>
      <c r="P152" s="419"/>
      <c r="Q152" s="419"/>
      <c r="R152" s="419"/>
      <c r="S152" s="419"/>
      <c r="T152" s="419"/>
      <c r="U152" s="420"/>
      <c r="V152" s="420"/>
      <c r="W152" s="420"/>
      <c r="X152" s="410"/>
      <c r="Y152" s="410"/>
      <c r="Z152" s="410"/>
      <c r="AA152" s="410"/>
      <c r="AB152" s="410"/>
      <c r="AC152" s="410"/>
      <c r="AD152" s="410"/>
      <c r="AE152" s="410"/>
      <c r="AF152" s="410"/>
      <c r="AG152" s="410"/>
      <c r="AH152" s="410"/>
      <c r="AI152" s="410"/>
      <c r="AJ152" s="410"/>
      <c r="AK152" s="410"/>
      <c r="AL152" s="410"/>
      <c r="AM152" s="410"/>
      <c r="AN152" s="410"/>
      <c r="AO152" s="410"/>
      <c r="AP152" s="410"/>
      <c r="AQ152" s="410"/>
      <c r="AR152" s="410"/>
      <c r="AS152" s="410"/>
      <c r="AT152" s="410"/>
      <c r="AU152" s="410"/>
      <c r="AV152" s="410"/>
      <c r="AW152" s="410"/>
      <c r="AX152" s="410"/>
      <c r="AY152" s="410"/>
      <c r="AZ152" s="410"/>
      <c r="BA152" s="410"/>
      <c r="BB152" s="410"/>
      <c r="BC152" s="410"/>
      <c r="BD152" s="410"/>
      <c r="BE152" s="410"/>
      <c r="BF152" s="410"/>
      <c r="BG152" s="410"/>
      <c r="BH152" s="410"/>
      <c r="BI152" s="410"/>
    </row>
    <row r="153" spans="3:61" ht="18" hidden="1" customHeight="1">
      <c r="C153" s="419"/>
      <c r="D153" s="419"/>
      <c r="E153" s="419"/>
      <c r="F153" s="419"/>
      <c r="G153" s="419"/>
      <c r="H153" s="419"/>
      <c r="I153" s="419"/>
      <c r="J153" s="419"/>
      <c r="K153" s="419"/>
      <c r="L153" s="419"/>
      <c r="M153" s="419"/>
      <c r="N153" s="419"/>
      <c r="O153" s="419"/>
      <c r="P153" s="419"/>
      <c r="Q153" s="419"/>
      <c r="R153" s="419"/>
      <c r="S153" s="419"/>
      <c r="T153" s="419"/>
      <c r="U153" s="420"/>
      <c r="V153" s="420"/>
      <c r="W153" s="420"/>
      <c r="X153" s="410"/>
      <c r="Y153" s="410"/>
      <c r="Z153" s="410"/>
      <c r="AA153" s="410"/>
      <c r="AB153" s="410"/>
      <c r="AC153" s="410"/>
      <c r="AD153" s="410"/>
      <c r="AE153" s="410"/>
      <c r="AF153" s="410"/>
      <c r="AG153" s="410"/>
      <c r="AH153" s="410"/>
      <c r="AI153" s="410"/>
      <c r="AJ153" s="410"/>
      <c r="AK153" s="410"/>
      <c r="AL153" s="410"/>
      <c r="AM153" s="410"/>
      <c r="AN153" s="410"/>
      <c r="AO153" s="410"/>
      <c r="AP153" s="410"/>
      <c r="AQ153" s="410"/>
      <c r="AR153" s="410"/>
      <c r="AS153" s="410"/>
      <c r="AT153" s="410"/>
      <c r="AU153" s="410"/>
      <c r="AV153" s="410"/>
      <c r="AW153" s="410"/>
      <c r="AX153" s="410"/>
      <c r="AY153" s="410"/>
      <c r="AZ153" s="410"/>
      <c r="BA153" s="410"/>
      <c r="BB153" s="410"/>
      <c r="BC153" s="410"/>
      <c r="BD153" s="410"/>
      <c r="BE153" s="410"/>
      <c r="BF153" s="410"/>
      <c r="BG153" s="410"/>
      <c r="BH153" s="410"/>
      <c r="BI153" s="410"/>
    </row>
    <row r="154" spans="3:61" ht="18" hidden="1" customHeight="1">
      <c r="C154" s="419"/>
      <c r="D154" s="419"/>
      <c r="E154" s="419"/>
      <c r="F154" s="419"/>
      <c r="G154" s="419"/>
      <c r="H154" s="419"/>
      <c r="I154" s="419"/>
      <c r="J154" s="419"/>
      <c r="K154" s="419"/>
      <c r="L154" s="419"/>
      <c r="M154" s="419"/>
      <c r="N154" s="419"/>
      <c r="O154" s="419"/>
      <c r="P154" s="419"/>
      <c r="Q154" s="419"/>
      <c r="R154" s="419"/>
      <c r="S154" s="419"/>
      <c r="T154" s="419"/>
      <c r="U154" s="420"/>
      <c r="V154" s="420"/>
      <c r="W154" s="420"/>
      <c r="X154" s="410"/>
      <c r="Y154" s="410"/>
      <c r="Z154" s="410"/>
      <c r="AA154" s="410"/>
      <c r="AB154" s="410"/>
      <c r="AC154" s="410"/>
      <c r="AD154" s="410"/>
      <c r="AE154" s="410"/>
      <c r="AF154" s="410"/>
      <c r="AG154" s="410"/>
      <c r="AH154" s="410"/>
      <c r="AI154" s="410"/>
      <c r="AJ154" s="410"/>
      <c r="AK154" s="410"/>
      <c r="AL154" s="410"/>
      <c r="AM154" s="410"/>
      <c r="AN154" s="410"/>
      <c r="AO154" s="410"/>
      <c r="AP154" s="410"/>
      <c r="AQ154" s="410"/>
      <c r="AR154" s="410"/>
      <c r="AS154" s="410"/>
      <c r="AT154" s="410"/>
      <c r="AU154" s="410"/>
      <c r="AV154" s="410"/>
      <c r="AW154" s="410"/>
      <c r="AX154" s="410"/>
      <c r="AY154" s="410"/>
      <c r="AZ154" s="410"/>
      <c r="BA154" s="410"/>
      <c r="BB154" s="410"/>
      <c r="BC154" s="410"/>
      <c r="BD154" s="410"/>
      <c r="BE154" s="410"/>
      <c r="BF154" s="410"/>
      <c r="BG154" s="410"/>
      <c r="BH154" s="410"/>
      <c r="BI154" s="410"/>
    </row>
    <row r="155" spans="3:61" ht="18" hidden="1" customHeight="1">
      <c r="C155" s="419"/>
      <c r="D155" s="419"/>
      <c r="E155" s="419"/>
      <c r="F155" s="419"/>
      <c r="G155" s="419"/>
      <c r="H155" s="419"/>
      <c r="I155" s="419"/>
      <c r="J155" s="419"/>
      <c r="K155" s="419"/>
      <c r="L155" s="419"/>
      <c r="M155" s="419"/>
      <c r="N155" s="419"/>
      <c r="O155" s="419"/>
      <c r="P155" s="419"/>
      <c r="Q155" s="419"/>
      <c r="R155" s="419"/>
      <c r="S155" s="419"/>
      <c r="T155" s="419"/>
      <c r="U155" s="420"/>
      <c r="V155" s="420"/>
      <c r="W155" s="420"/>
      <c r="X155" s="410"/>
      <c r="Y155" s="410"/>
      <c r="Z155" s="410"/>
      <c r="AA155" s="410"/>
      <c r="AB155" s="410"/>
      <c r="AC155" s="410"/>
      <c r="AD155" s="410"/>
      <c r="AE155" s="410"/>
      <c r="AF155" s="410"/>
      <c r="AG155" s="410"/>
      <c r="AH155" s="410"/>
      <c r="AI155" s="410"/>
      <c r="AJ155" s="410"/>
      <c r="AK155" s="410"/>
      <c r="AL155" s="410"/>
      <c r="AM155" s="410"/>
      <c r="AN155" s="410"/>
      <c r="AO155" s="410"/>
      <c r="AP155" s="410"/>
      <c r="AQ155" s="410"/>
      <c r="AR155" s="410"/>
      <c r="AS155" s="410"/>
      <c r="AT155" s="410"/>
      <c r="AU155" s="410"/>
      <c r="AV155" s="410"/>
      <c r="AW155" s="410"/>
      <c r="AX155" s="410"/>
      <c r="AY155" s="410"/>
      <c r="AZ155" s="410"/>
      <c r="BA155" s="410"/>
      <c r="BB155" s="410"/>
      <c r="BC155" s="410"/>
      <c r="BD155" s="410"/>
      <c r="BE155" s="410"/>
      <c r="BF155" s="410"/>
      <c r="BG155" s="410"/>
      <c r="BH155" s="410"/>
      <c r="BI155" s="410"/>
    </row>
    <row r="156" spans="3:61" ht="18" hidden="1" customHeight="1">
      <c r="C156" s="419"/>
      <c r="D156" s="419"/>
      <c r="E156" s="419"/>
      <c r="F156" s="419"/>
      <c r="G156" s="419"/>
      <c r="H156" s="419"/>
      <c r="I156" s="419"/>
      <c r="J156" s="419"/>
      <c r="K156" s="419"/>
      <c r="L156" s="419"/>
      <c r="M156" s="419"/>
      <c r="N156" s="419"/>
      <c r="O156" s="419"/>
      <c r="P156" s="419"/>
      <c r="Q156" s="419"/>
      <c r="R156" s="419"/>
      <c r="S156" s="419"/>
      <c r="T156" s="419"/>
      <c r="U156" s="420"/>
      <c r="V156" s="420"/>
      <c r="W156" s="420"/>
      <c r="X156" s="410"/>
      <c r="Y156" s="410"/>
      <c r="Z156" s="410"/>
      <c r="AA156" s="410"/>
      <c r="AB156" s="410"/>
      <c r="AC156" s="410"/>
      <c r="AD156" s="410"/>
      <c r="AE156" s="410"/>
      <c r="AF156" s="410"/>
      <c r="AG156" s="410"/>
      <c r="AH156" s="410"/>
      <c r="AI156" s="410"/>
      <c r="AJ156" s="410"/>
      <c r="AK156" s="410"/>
      <c r="AL156" s="410"/>
      <c r="AM156" s="410"/>
      <c r="AN156" s="410"/>
      <c r="AO156" s="410"/>
      <c r="AP156" s="410"/>
      <c r="AQ156" s="410"/>
      <c r="AR156" s="410"/>
      <c r="AS156" s="410"/>
      <c r="AT156" s="410"/>
      <c r="AU156" s="410"/>
      <c r="AV156" s="410"/>
      <c r="AW156" s="410"/>
      <c r="AX156" s="410"/>
      <c r="AY156" s="410"/>
      <c r="AZ156" s="410"/>
      <c r="BA156" s="410"/>
      <c r="BB156" s="410"/>
      <c r="BC156" s="410"/>
      <c r="BD156" s="410"/>
      <c r="BE156" s="410"/>
      <c r="BF156" s="410"/>
      <c r="BG156" s="410"/>
      <c r="BH156" s="410"/>
      <c r="BI156" s="410"/>
    </row>
    <row r="157" spans="3:61" ht="18" hidden="1" customHeight="1">
      <c r="C157" s="419"/>
      <c r="D157" s="419"/>
      <c r="E157" s="419"/>
      <c r="F157" s="419"/>
      <c r="G157" s="419"/>
      <c r="H157" s="419"/>
      <c r="I157" s="419"/>
      <c r="J157" s="419"/>
      <c r="K157" s="419"/>
      <c r="L157" s="419"/>
      <c r="M157" s="419"/>
      <c r="N157" s="419"/>
      <c r="O157" s="419"/>
      <c r="P157" s="419"/>
      <c r="Q157" s="419"/>
      <c r="R157" s="419"/>
      <c r="S157" s="419"/>
      <c r="T157" s="419"/>
      <c r="U157" s="420"/>
      <c r="V157" s="420"/>
      <c r="W157" s="420"/>
      <c r="X157" s="410"/>
      <c r="Y157" s="410"/>
      <c r="Z157" s="410"/>
      <c r="AA157" s="410"/>
      <c r="AB157" s="410"/>
      <c r="AC157" s="410"/>
      <c r="AD157" s="410"/>
      <c r="AE157" s="410"/>
      <c r="AF157" s="410"/>
      <c r="AG157" s="410"/>
      <c r="AH157" s="410"/>
      <c r="AI157" s="410"/>
      <c r="AJ157" s="410"/>
      <c r="AK157" s="410"/>
      <c r="AL157" s="410"/>
      <c r="AM157" s="410"/>
      <c r="AN157" s="410"/>
      <c r="AO157" s="410"/>
      <c r="AP157" s="410"/>
      <c r="AQ157" s="410"/>
      <c r="AR157" s="410"/>
      <c r="AS157" s="410"/>
      <c r="AT157" s="410"/>
      <c r="AU157" s="410"/>
      <c r="AV157" s="410"/>
      <c r="AW157" s="410"/>
      <c r="AX157" s="410"/>
      <c r="AY157" s="410"/>
      <c r="AZ157" s="410"/>
      <c r="BA157" s="410"/>
      <c r="BB157" s="410"/>
      <c r="BC157" s="410"/>
      <c r="BD157" s="410"/>
      <c r="BE157" s="410"/>
      <c r="BF157" s="410"/>
      <c r="BG157" s="410"/>
      <c r="BH157" s="410"/>
      <c r="BI157" s="410"/>
    </row>
    <row r="158" spans="3:61" ht="18" hidden="1" customHeight="1">
      <c r="C158" s="419"/>
      <c r="D158" s="419"/>
      <c r="E158" s="419"/>
      <c r="F158" s="419"/>
      <c r="G158" s="419"/>
      <c r="H158" s="419"/>
      <c r="I158" s="419"/>
      <c r="J158" s="419"/>
      <c r="K158" s="419"/>
      <c r="L158" s="419"/>
      <c r="M158" s="419"/>
      <c r="N158" s="419"/>
      <c r="O158" s="419"/>
      <c r="P158" s="419"/>
      <c r="Q158" s="419"/>
      <c r="R158" s="419"/>
      <c r="S158" s="419"/>
      <c r="T158" s="419"/>
      <c r="U158" s="420"/>
      <c r="V158" s="420"/>
      <c r="W158" s="420"/>
      <c r="X158" s="410"/>
      <c r="Y158" s="410"/>
      <c r="Z158" s="410"/>
      <c r="AA158" s="410"/>
      <c r="AB158" s="410"/>
      <c r="AC158" s="410"/>
      <c r="AD158" s="410"/>
      <c r="AE158" s="410"/>
      <c r="AF158" s="410"/>
      <c r="AG158" s="410"/>
      <c r="AH158" s="410"/>
      <c r="AI158" s="410"/>
      <c r="AJ158" s="410"/>
      <c r="AK158" s="410"/>
      <c r="AL158" s="410"/>
      <c r="AM158" s="410"/>
      <c r="AN158" s="410"/>
      <c r="AO158" s="410"/>
      <c r="AP158" s="410"/>
      <c r="AQ158" s="410"/>
      <c r="AR158" s="410"/>
      <c r="AS158" s="410"/>
      <c r="AT158" s="410"/>
      <c r="AU158" s="410"/>
      <c r="AV158" s="410"/>
      <c r="AW158" s="410"/>
      <c r="AX158" s="410"/>
      <c r="AY158" s="410"/>
      <c r="AZ158" s="410"/>
      <c r="BA158" s="410"/>
      <c r="BB158" s="410"/>
      <c r="BC158" s="410"/>
      <c r="BD158" s="410"/>
      <c r="BE158" s="410"/>
      <c r="BF158" s="410"/>
      <c r="BG158" s="410"/>
      <c r="BH158" s="410"/>
      <c r="BI158" s="410"/>
    </row>
    <row r="159" spans="3:61" ht="18" hidden="1" customHeight="1">
      <c r="C159" s="419"/>
      <c r="D159" s="419"/>
      <c r="E159" s="419"/>
      <c r="F159" s="419"/>
      <c r="G159" s="419"/>
      <c r="H159" s="419"/>
      <c r="I159" s="419"/>
      <c r="J159" s="419"/>
      <c r="K159" s="419"/>
      <c r="L159" s="419"/>
      <c r="M159" s="419"/>
      <c r="N159" s="419"/>
      <c r="O159" s="419"/>
      <c r="P159" s="419"/>
      <c r="Q159" s="419"/>
      <c r="R159" s="419"/>
      <c r="S159" s="419"/>
      <c r="T159" s="419"/>
      <c r="U159" s="420"/>
      <c r="V159" s="420"/>
      <c r="W159" s="420"/>
      <c r="X159" s="410"/>
      <c r="Y159" s="410"/>
      <c r="Z159" s="410"/>
      <c r="AA159" s="410"/>
      <c r="AB159" s="410"/>
      <c r="AC159" s="410"/>
      <c r="AD159" s="410"/>
      <c r="AE159" s="410"/>
      <c r="AF159" s="410"/>
      <c r="AG159" s="410"/>
      <c r="AH159" s="410"/>
      <c r="AI159" s="410"/>
      <c r="AJ159" s="410"/>
      <c r="AK159" s="410"/>
      <c r="AL159" s="410"/>
      <c r="AM159" s="410"/>
      <c r="AN159" s="410"/>
      <c r="AO159" s="410"/>
      <c r="AP159" s="410"/>
      <c r="AQ159" s="410"/>
      <c r="AR159" s="410"/>
      <c r="AS159" s="410"/>
      <c r="AT159" s="410"/>
      <c r="AU159" s="410"/>
      <c r="AV159" s="410"/>
      <c r="AW159" s="410"/>
      <c r="AX159" s="410"/>
      <c r="AY159" s="410"/>
      <c r="AZ159" s="410"/>
      <c r="BA159" s="410"/>
      <c r="BB159" s="410"/>
      <c r="BC159" s="410"/>
      <c r="BD159" s="410"/>
      <c r="BE159" s="410"/>
      <c r="BF159" s="410"/>
      <c r="BG159" s="410"/>
      <c r="BH159" s="410"/>
      <c r="BI159" s="410"/>
    </row>
    <row r="160" spans="3:61" ht="18" hidden="1" customHeight="1">
      <c r="C160" s="419"/>
      <c r="D160" s="419"/>
      <c r="E160" s="419"/>
      <c r="F160" s="419"/>
      <c r="G160" s="419"/>
      <c r="H160" s="419"/>
      <c r="I160" s="419"/>
      <c r="J160" s="419"/>
      <c r="K160" s="419"/>
      <c r="L160" s="419"/>
      <c r="M160" s="419"/>
      <c r="N160" s="419"/>
      <c r="O160" s="419"/>
      <c r="P160" s="419"/>
      <c r="Q160" s="419"/>
      <c r="R160" s="419"/>
      <c r="S160" s="419"/>
      <c r="T160" s="419"/>
      <c r="U160" s="420"/>
      <c r="V160" s="420"/>
      <c r="W160" s="420"/>
      <c r="X160" s="410"/>
      <c r="Y160" s="410"/>
      <c r="Z160" s="410"/>
      <c r="AA160" s="410"/>
      <c r="AB160" s="410"/>
      <c r="AC160" s="410"/>
      <c r="AD160" s="410"/>
      <c r="AE160" s="410"/>
      <c r="AF160" s="410"/>
      <c r="AG160" s="410"/>
      <c r="AH160" s="410"/>
      <c r="AI160" s="410"/>
      <c r="AJ160" s="410"/>
      <c r="AK160" s="410"/>
      <c r="AL160" s="410"/>
      <c r="AM160" s="410"/>
      <c r="AN160" s="410"/>
      <c r="AO160" s="410"/>
      <c r="AP160" s="410"/>
      <c r="AQ160" s="410"/>
      <c r="AR160" s="410"/>
      <c r="AS160" s="410"/>
      <c r="AT160" s="410"/>
      <c r="AU160" s="410"/>
      <c r="AV160" s="410"/>
      <c r="AW160" s="410"/>
      <c r="AX160" s="410"/>
      <c r="AY160" s="410"/>
      <c r="AZ160" s="410"/>
      <c r="BA160" s="410"/>
      <c r="BB160" s="410"/>
      <c r="BC160" s="410"/>
      <c r="BD160" s="410"/>
      <c r="BE160" s="410"/>
      <c r="BF160" s="410"/>
      <c r="BG160" s="410"/>
      <c r="BH160" s="410"/>
      <c r="BI160" s="410"/>
    </row>
    <row r="161" spans="3:61" ht="18" hidden="1" customHeight="1">
      <c r="C161" s="419"/>
      <c r="D161" s="419"/>
      <c r="E161" s="419"/>
      <c r="F161" s="419"/>
      <c r="G161" s="419"/>
      <c r="H161" s="419"/>
      <c r="I161" s="419"/>
      <c r="J161" s="419"/>
      <c r="K161" s="419"/>
      <c r="L161" s="419"/>
      <c r="M161" s="419"/>
      <c r="N161" s="419"/>
      <c r="O161" s="419"/>
      <c r="P161" s="419"/>
      <c r="Q161" s="419"/>
      <c r="R161" s="419"/>
      <c r="S161" s="419"/>
      <c r="T161" s="419"/>
      <c r="U161" s="420"/>
      <c r="V161" s="420"/>
      <c r="W161" s="420"/>
      <c r="X161" s="410"/>
      <c r="Y161" s="410"/>
      <c r="Z161" s="410"/>
      <c r="AA161" s="410"/>
      <c r="AB161" s="410"/>
      <c r="AC161" s="410"/>
      <c r="AD161" s="410"/>
      <c r="AE161" s="410"/>
      <c r="AF161" s="410"/>
      <c r="AG161" s="410"/>
      <c r="AH161" s="410"/>
      <c r="AI161" s="410"/>
      <c r="AJ161" s="410"/>
      <c r="AK161" s="410"/>
      <c r="AL161" s="410"/>
      <c r="AM161" s="410"/>
      <c r="AN161" s="410"/>
      <c r="AO161" s="410"/>
      <c r="AP161" s="410"/>
      <c r="AQ161" s="410"/>
      <c r="AR161" s="410"/>
      <c r="AS161" s="410"/>
      <c r="AT161" s="410"/>
      <c r="AU161" s="410"/>
      <c r="AV161" s="410"/>
      <c r="AW161" s="410"/>
      <c r="AX161" s="410"/>
      <c r="AY161" s="410"/>
      <c r="AZ161" s="410"/>
      <c r="BA161" s="410"/>
      <c r="BB161" s="410"/>
      <c r="BC161" s="410"/>
      <c r="BD161" s="410"/>
      <c r="BE161" s="410"/>
      <c r="BF161" s="410"/>
      <c r="BG161" s="410"/>
      <c r="BH161" s="410"/>
      <c r="BI161" s="410"/>
    </row>
    <row r="162" spans="3:61" ht="18" hidden="1" customHeight="1">
      <c r="C162" s="419"/>
      <c r="D162" s="419"/>
      <c r="E162" s="419"/>
      <c r="F162" s="419"/>
      <c r="G162" s="419"/>
      <c r="H162" s="419"/>
      <c r="I162" s="419"/>
      <c r="J162" s="419"/>
      <c r="K162" s="419"/>
      <c r="L162" s="419"/>
      <c r="M162" s="419"/>
      <c r="N162" s="419"/>
      <c r="O162" s="419"/>
      <c r="P162" s="419"/>
      <c r="Q162" s="419"/>
      <c r="R162" s="419"/>
      <c r="S162" s="419"/>
      <c r="T162" s="419"/>
      <c r="U162" s="420"/>
      <c r="V162" s="420"/>
      <c r="W162" s="420"/>
      <c r="X162" s="410"/>
      <c r="Y162" s="410"/>
      <c r="Z162" s="410"/>
      <c r="AA162" s="410"/>
      <c r="AB162" s="410"/>
      <c r="AC162" s="410"/>
      <c r="AD162" s="410"/>
      <c r="AE162" s="410"/>
      <c r="AF162" s="410"/>
      <c r="AG162" s="410"/>
      <c r="AH162" s="410"/>
      <c r="AI162" s="410"/>
      <c r="AJ162" s="410"/>
      <c r="AK162" s="410"/>
      <c r="AL162" s="410"/>
      <c r="AM162" s="410"/>
      <c r="AN162" s="410"/>
      <c r="AO162" s="410"/>
      <c r="AP162" s="410"/>
      <c r="AQ162" s="410"/>
      <c r="AR162" s="410"/>
      <c r="AS162" s="410"/>
      <c r="AT162" s="410"/>
      <c r="AU162" s="410"/>
      <c r="AV162" s="410"/>
      <c r="AW162" s="410"/>
      <c r="AX162" s="410"/>
      <c r="AY162" s="410"/>
      <c r="AZ162" s="410"/>
      <c r="BA162" s="410"/>
      <c r="BB162" s="410"/>
      <c r="BC162" s="410"/>
      <c r="BD162" s="410"/>
      <c r="BE162" s="410"/>
      <c r="BF162" s="410"/>
      <c r="BG162" s="410"/>
      <c r="BH162" s="410"/>
      <c r="BI162" s="410"/>
    </row>
    <row r="163" spans="3:61" ht="18" hidden="1" customHeight="1">
      <c r="C163" s="419"/>
      <c r="D163" s="419"/>
      <c r="E163" s="419"/>
      <c r="F163" s="419"/>
      <c r="G163" s="419"/>
      <c r="H163" s="419"/>
      <c r="I163" s="419"/>
      <c r="J163" s="419"/>
      <c r="K163" s="419"/>
      <c r="L163" s="419"/>
      <c r="M163" s="419"/>
      <c r="N163" s="419"/>
      <c r="O163" s="419"/>
      <c r="P163" s="419"/>
      <c r="Q163" s="419"/>
      <c r="R163" s="419"/>
      <c r="S163" s="419"/>
      <c r="T163" s="419"/>
      <c r="U163" s="420"/>
      <c r="V163" s="420"/>
      <c r="W163" s="420"/>
      <c r="X163" s="410"/>
      <c r="Y163" s="410"/>
      <c r="Z163" s="410"/>
      <c r="AA163" s="410"/>
      <c r="AB163" s="410"/>
      <c r="AC163" s="410"/>
      <c r="AD163" s="410"/>
      <c r="AE163" s="410"/>
      <c r="AF163" s="410"/>
      <c r="AG163" s="410"/>
      <c r="AH163" s="410"/>
      <c r="AI163" s="410"/>
      <c r="AJ163" s="410"/>
      <c r="AK163" s="410"/>
      <c r="AL163" s="410"/>
      <c r="AM163" s="410"/>
      <c r="AN163" s="410"/>
      <c r="AO163" s="410"/>
      <c r="AP163" s="410"/>
      <c r="AQ163" s="410"/>
      <c r="AR163" s="410"/>
      <c r="AS163" s="410"/>
      <c r="AT163" s="410"/>
      <c r="AU163" s="410"/>
      <c r="AV163" s="410"/>
      <c r="AW163" s="410"/>
      <c r="AX163" s="410"/>
      <c r="AY163" s="410"/>
      <c r="AZ163" s="410"/>
      <c r="BA163" s="410"/>
      <c r="BB163" s="410"/>
      <c r="BC163" s="410"/>
      <c r="BD163" s="410"/>
      <c r="BE163" s="410"/>
      <c r="BF163" s="410"/>
      <c r="BG163" s="410"/>
      <c r="BH163" s="410"/>
      <c r="BI163" s="410"/>
    </row>
    <row r="164" spans="3:61" ht="18" hidden="1" customHeight="1">
      <c r="C164" s="419"/>
      <c r="D164" s="419"/>
      <c r="E164" s="419"/>
      <c r="F164" s="419"/>
      <c r="G164" s="419"/>
      <c r="H164" s="419"/>
      <c r="I164" s="419"/>
      <c r="J164" s="419"/>
      <c r="K164" s="419"/>
      <c r="L164" s="419"/>
      <c r="M164" s="419"/>
      <c r="N164" s="419"/>
      <c r="O164" s="419"/>
      <c r="P164" s="419"/>
      <c r="Q164" s="419"/>
      <c r="R164" s="419"/>
      <c r="S164" s="419"/>
      <c r="T164" s="419"/>
      <c r="U164" s="420"/>
      <c r="V164" s="420"/>
      <c r="W164" s="420"/>
      <c r="X164" s="410"/>
      <c r="Y164" s="410"/>
      <c r="Z164" s="410"/>
      <c r="AA164" s="410"/>
      <c r="AB164" s="410"/>
      <c r="AC164" s="410"/>
      <c r="AD164" s="410"/>
      <c r="AE164" s="410"/>
      <c r="AF164" s="410"/>
      <c r="AG164" s="410"/>
      <c r="AH164" s="410"/>
      <c r="AI164" s="410"/>
      <c r="AJ164" s="410"/>
      <c r="AK164" s="410"/>
      <c r="AL164" s="410"/>
      <c r="AM164" s="410"/>
      <c r="AN164" s="410"/>
      <c r="AO164" s="410"/>
      <c r="AP164" s="410"/>
      <c r="AQ164" s="410"/>
      <c r="AR164" s="410"/>
      <c r="AS164" s="410"/>
      <c r="AT164" s="410"/>
      <c r="AU164" s="410"/>
      <c r="AV164" s="410"/>
      <c r="AW164" s="410"/>
      <c r="AX164" s="410"/>
      <c r="AY164" s="410"/>
      <c r="AZ164" s="410"/>
      <c r="BA164" s="410"/>
      <c r="BB164" s="410"/>
      <c r="BC164" s="410"/>
      <c r="BD164" s="410"/>
      <c r="BE164" s="410"/>
      <c r="BF164" s="410"/>
      <c r="BG164" s="410"/>
      <c r="BH164" s="410"/>
      <c r="BI164" s="410"/>
    </row>
    <row r="165" spans="3:61" ht="18" hidden="1" customHeight="1">
      <c r="C165" s="419"/>
      <c r="D165" s="419"/>
      <c r="E165" s="419"/>
      <c r="F165" s="419"/>
      <c r="G165" s="419"/>
      <c r="H165" s="419"/>
      <c r="I165" s="419"/>
      <c r="J165" s="419"/>
      <c r="K165" s="419"/>
      <c r="L165" s="419"/>
      <c r="M165" s="419"/>
      <c r="N165" s="419"/>
      <c r="O165" s="419"/>
      <c r="P165" s="419"/>
      <c r="Q165" s="419"/>
      <c r="R165" s="419"/>
      <c r="S165" s="419"/>
      <c r="T165" s="419"/>
      <c r="U165" s="420"/>
      <c r="V165" s="420"/>
      <c r="W165" s="420"/>
      <c r="X165" s="410"/>
      <c r="Y165" s="410"/>
      <c r="Z165" s="410"/>
      <c r="AA165" s="410"/>
      <c r="AB165" s="410"/>
      <c r="AC165" s="410"/>
      <c r="AD165" s="410"/>
      <c r="AE165" s="410"/>
      <c r="AF165" s="410"/>
      <c r="AG165" s="410"/>
      <c r="AH165" s="410"/>
      <c r="AI165" s="410"/>
      <c r="AJ165" s="410"/>
      <c r="AK165" s="410"/>
      <c r="AL165" s="410"/>
      <c r="AM165" s="410"/>
      <c r="AN165" s="410"/>
      <c r="AO165" s="410"/>
      <c r="AP165" s="410"/>
      <c r="AQ165" s="410"/>
      <c r="AR165" s="410"/>
      <c r="AS165" s="410"/>
      <c r="AT165" s="410"/>
      <c r="AU165" s="410"/>
      <c r="AV165" s="410"/>
      <c r="AW165" s="410"/>
      <c r="AX165" s="410"/>
      <c r="AY165" s="410"/>
      <c r="AZ165" s="410"/>
      <c r="BA165" s="410"/>
      <c r="BB165" s="410"/>
      <c r="BC165" s="410"/>
      <c r="BD165" s="410"/>
      <c r="BE165" s="410"/>
      <c r="BF165" s="410"/>
      <c r="BG165" s="410"/>
      <c r="BH165" s="410"/>
      <c r="BI165" s="410"/>
    </row>
    <row r="166" spans="3:61" ht="18" hidden="1" customHeight="1">
      <c r="C166" s="419"/>
      <c r="D166" s="419"/>
      <c r="E166" s="419"/>
      <c r="F166" s="419"/>
      <c r="G166" s="419"/>
      <c r="H166" s="419"/>
      <c r="I166" s="419"/>
      <c r="J166" s="419"/>
      <c r="K166" s="419"/>
      <c r="L166" s="419"/>
      <c r="M166" s="419"/>
      <c r="N166" s="419"/>
      <c r="O166" s="419"/>
      <c r="P166" s="419"/>
      <c r="Q166" s="419"/>
      <c r="R166" s="419"/>
      <c r="S166" s="419"/>
      <c r="T166" s="419"/>
      <c r="U166" s="420"/>
      <c r="V166" s="420"/>
      <c r="W166" s="420"/>
      <c r="X166" s="410"/>
      <c r="Y166" s="410"/>
      <c r="Z166" s="410"/>
      <c r="AA166" s="410"/>
      <c r="AB166" s="410"/>
      <c r="AC166" s="410"/>
      <c r="AD166" s="410"/>
      <c r="AE166" s="410"/>
      <c r="AF166" s="410"/>
      <c r="AG166" s="410"/>
      <c r="AH166" s="410"/>
      <c r="AI166" s="410"/>
      <c r="AJ166" s="410"/>
      <c r="AK166" s="410"/>
      <c r="AL166" s="410"/>
      <c r="AM166" s="410"/>
      <c r="AN166" s="410"/>
      <c r="AO166" s="410"/>
      <c r="AP166" s="410"/>
      <c r="AQ166" s="410"/>
      <c r="AR166" s="410"/>
      <c r="AS166" s="410"/>
      <c r="AT166" s="410"/>
      <c r="AU166" s="410"/>
      <c r="AV166" s="410"/>
      <c r="AW166" s="410"/>
      <c r="AX166" s="410"/>
      <c r="AY166" s="410"/>
      <c r="AZ166" s="410"/>
      <c r="BA166" s="410"/>
      <c r="BB166" s="410"/>
      <c r="BC166" s="410"/>
      <c r="BD166" s="410"/>
      <c r="BE166" s="410"/>
      <c r="BF166" s="410"/>
      <c r="BG166" s="410"/>
      <c r="BH166" s="410"/>
      <c r="BI166" s="410"/>
    </row>
    <row r="167" spans="3:61" ht="18" hidden="1" customHeight="1">
      <c r="C167" s="419"/>
      <c r="D167" s="419"/>
      <c r="E167" s="419"/>
      <c r="F167" s="419"/>
      <c r="G167" s="419"/>
      <c r="H167" s="419"/>
      <c r="I167" s="419"/>
      <c r="J167" s="419"/>
      <c r="K167" s="419"/>
      <c r="L167" s="419"/>
      <c r="M167" s="419"/>
      <c r="N167" s="419"/>
      <c r="O167" s="419"/>
      <c r="P167" s="419"/>
      <c r="Q167" s="419"/>
      <c r="R167" s="419"/>
      <c r="S167" s="419"/>
      <c r="T167" s="419"/>
      <c r="U167" s="420"/>
      <c r="V167" s="420"/>
      <c r="W167" s="420"/>
      <c r="X167" s="410"/>
      <c r="Y167" s="410"/>
      <c r="Z167" s="410"/>
      <c r="AA167" s="410"/>
      <c r="AB167" s="410"/>
      <c r="AC167" s="410"/>
      <c r="AD167" s="410"/>
      <c r="AE167" s="410"/>
      <c r="AF167" s="410"/>
      <c r="AG167" s="410"/>
      <c r="AH167" s="410"/>
      <c r="AI167" s="410"/>
      <c r="AJ167" s="410"/>
      <c r="AK167" s="410"/>
      <c r="AL167" s="410"/>
      <c r="AM167" s="410"/>
      <c r="AN167" s="410"/>
      <c r="AO167" s="410"/>
      <c r="AP167" s="410"/>
      <c r="AQ167" s="410"/>
      <c r="AR167" s="410"/>
      <c r="AS167" s="410"/>
      <c r="AT167" s="410"/>
      <c r="AU167" s="410"/>
      <c r="AV167" s="410"/>
      <c r="AW167" s="410"/>
      <c r="AX167" s="410"/>
      <c r="AY167" s="410"/>
      <c r="AZ167" s="410"/>
      <c r="BA167" s="410"/>
      <c r="BB167" s="410"/>
      <c r="BC167" s="410"/>
      <c r="BD167" s="410"/>
      <c r="BE167" s="410"/>
      <c r="BF167" s="410"/>
      <c r="BG167" s="410"/>
      <c r="BH167" s="410"/>
      <c r="BI167" s="410"/>
    </row>
    <row r="168" spans="3:61" ht="18" hidden="1" customHeight="1">
      <c r="C168" s="419"/>
      <c r="D168" s="419"/>
      <c r="E168" s="419"/>
      <c r="F168" s="419"/>
      <c r="G168" s="419"/>
      <c r="H168" s="419"/>
      <c r="I168" s="419"/>
      <c r="J168" s="419"/>
      <c r="K168" s="419"/>
      <c r="L168" s="419"/>
      <c r="M168" s="419"/>
      <c r="N168" s="419"/>
      <c r="O168" s="419"/>
      <c r="P168" s="419"/>
      <c r="Q168" s="419"/>
      <c r="R168" s="419"/>
      <c r="S168" s="419"/>
      <c r="T168" s="419"/>
      <c r="U168" s="420"/>
      <c r="V168" s="420"/>
      <c r="W168" s="420"/>
      <c r="X168" s="410"/>
      <c r="Y168" s="410"/>
      <c r="Z168" s="410"/>
      <c r="AA168" s="410"/>
      <c r="AB168" s="410"/>
      <c r="AC168" s="410"/>
      <c r="AD168" s="410"/>
      <c r="AE168" s="410"/>
      <c r="AF168" s="410"/>
      <c r="AG168" s="410"/>
      <c r="AH168" s="410"/>
      <c r="AI168" s="410"/>
      <c r="AJ168" s="410"/>
      <c r="AK168" s="410"/>
      <c r="AL168" s="410"/>
      <c r="AM168" s="410"/>
      <c r="AN168" s="410"/>
      <c r="AO168" s="410"/>
      <c r="AP168" s="410"/>
      <c r="AQ168" s="410"/>
      <c r="AR168" s="410"/>
      <c r="AS168" s="410"/>
      <c r="AT168" s="410"/>
      <c r="AU168" s="410"/>
      <c r="AV168" s="410"/>
      <c r="AW168" s="410"/>
      <c r="AX168" s="410"/>
      <c r="AY168" s="410"/>
      <c r="AZ168" s="410"/>
      <c r="BA168" s="410"/>
      <c r="BB168" s="410"/>
      <c r="BC168" s="410"/>
      <c r="BD168" s="410"/>
      <c r="BE168" s="410"/>
      <c r="BF168" s="410"/>
      <c r="BG168" s="410"/>
      <c r="BH168" s="410"/>
      <c r="BI168" s="410"/>
    </row>
    <row r="169" spans="3:61" ht="18" hidden="1" customHeight="1">
      <c r="C169" s="419"/>
      <c r="D169" s="419"/>
      <c r="E169" s="419"/>
      <c r="F169" s="419"/>
      <c r="G169" s="419"/>
      <c r="H169" s="419"/>
      <c r="I169" s="419"/>
      <c r="J169" s="419"/>
      <c r="K169" s="419"/>
      <c r="L169" s="419"/>
      <c r="M169" s="419"/>
      <c r="N169" s="419"/>
      <c r="O169" s="419"/>
      <c r="P169" s="419"/>
      <c r="Q169" s="419"/>
      <c r="R169" s="419"/>
      <c r="S169" s="419"/>
      <c r="T169" s="419"/>
      <c r="U169" s="420"/>
      <c r="V169" s="420"/>
      <c r="W169" s="420"/>
      <c r="X169" s="410"/>
      <c r="Y169" s="410"/>
      <c r="Z169" s="410"/>
      <c r="AA169" s="410"/>
      <c r="AB169" s="410"/>
      <c r="AC169" s="410"/>
      <c r="AD169" s="410"/>
      <c r="AE169" s="410"/>
      <c r="AF169" s="410"/>
      <c r="AG169" s="410"/>
      <c r="AH169" s="410"/>
      <c r="AI169" s="410"/>
      <c r="AJ169" s="410"/>
      <c r="AK169" s="410"/>
      <c r="AL169" s="410"/>
      <c r="AM169" s="410"/>
      <c r="AN169" s="410"/>
      <c r="AO169" s="410"/>
      <c r="AP169" s="410"/>
      <c r="AQ169" s="410"/>
      <c r="AR169" s="410"/>
      <c r="AS169" s="410"/>
      <c r="AT169" s="410"/>
      <c r="AU169" s="410"/>
      <c r="AV169" s="410"/>
      <c r="AW169" s="410"/>
      <c r="AX169" s="410"/>
      <c r="AY169" s="410"/>
      <c r="AZ169" s="410"/>
      <c r="BA169" s="410"/>
      <c r="BB169" s="410"/>
      <c r="BC169" s="410"/>
      <c r="BD169" s="410"/>
      <c r="BE169" s="410"/>
      <c r="BF169" s="410"/>
      <c r="BG169" s="410"/>
      <c r="BH169" s="410"/>
      <c r="BI169" s="410"/>
    </row>
    <row r="170" spans="3:61" ht="18" hidden="1" customHeight="1">
      <c r="C170" s="419"/>
      <c r="D170" s="419"/>
      <c r="E170" s="419"/>
      <c r="F170" s="419"/>
      <c r="G170" s="419"/>
      <c r="H170" s="419"/>
      <c r="I170" s="419"/>
      <c r="J170" s="419"/>
      <c r="K170" s="419"/>
      <c r="L170" s="419"/>
      <c r="M170" s="419"/>
      <c r="N170" s="419"/>
      <c r="O170" s="419"/>
      <c r="P170" s="419"/>
      <c r="Q170" s="419"/>
      <c r="R170" s="419"/>
      <c r="S170" s="419"/>
      <c r="T170" s="419"/>
      <c r="U170" s="420"/>
      <c r="V170" s="420"/>
      <c r="W170" s="420"/>
      <c r="X170" s="410"/>
      <c r="Y170" s="410"/>
      <c r="Z170" s="410"/>
      <c r="AA170" s="410"/>
      <c r="AB170" s="410"/>
      <c r="AC170" s="410"/>
      <c r="AD170" s="410"/>
      <c r="AE170" s="410"/>
      <c r="AF170" s="410"/>
      <c r="AG170" s="410"/>
      <c r="AH170" s="410"/>
      <c r="AI170" s="410"/>
      <c r="AJ170" s="410"/>
      <c r="AK170" s="410"/>
      <c r="AL170" s="410"/>
      <c r="AM170" s="410"/>
      <c r="AN170" s="410"/>
      <c r="AO170" s="410"/>
      <c r="AP170" s="410"/>
      <c r="AQ170" s="410"/>
      <c r="AR170" s="410"/>
      <c r="AS170" s="410"/>
      <c r="AT170" s="410"/>
      <c r="AU170" s="410"/>
      <c r="AV170" s="410"/>
      <c r="AW170" s="410"/>
      <c r="AX170" s="410"/>
      <c r="AY170" s="410"/>
      <c r="AZ170" s="410"/>
      <c r="BA170" s="410"/>
      <c r="BB170" s="410"/>
      <c r="BC170" s="410"/>
      <c r="BD170" s="410"/>
      <c r="BE170" s="410"/>
      <c r="BF170" s="410"/>
      <c r="BG170" s="410"/>
      <c r="BH170" s="410"/>
      <c r="BI170" s="410"/>
    </row>
    <row r="171" spans="3:61" ht="18" hidden="1" customHeight="1">
      <c r="C171" s="419"/>
      <c r="D171" s="419"/>
      <c r="E171" s="419"/>
      <c r="F171" s="419"/>
      <c r="G171" s="419"/>
      <c r="H171" s="419"/>
      <c r="I171" s="419"/>
      <c r="J171" s="419"/>
      <c r="K171" s="419"/>
      <c r="L171" s="419"/>
      <c r="M171" s="419"/>
      <c r="N171" s="419"/>
      <c r="O171" s="419"/>
      <c r="P171" s="419"/>
      <c r="Q171" s="419"/>
      <c r="R171" s="419"/>
      <c r="S171" s="419"/>
      <c r="T171" s="419"/>
      <c r="U171" s="420"/>
      <c r="V171" s="420"/>
      <c r="W171" s="420"/>
      <c r="X171" s="410"/>
      <c r="Y171" s="410"/>
      <c r="Z171" s="410"/>
      <c r="AA171" s="410"/>
      <c r="AB171" s="410"/>
      <c r="AC171" s="410"/>
      <c r="AD171" s="410"/>
      <c r="AE171" s="410"/>
      <c r="AF171" s="410"/>
      <c r="AG171" s="410"/>
      <c r="AH171" s="410"/>
      <c r="AI171" s="410"/>
      <c r="AJ171" s="410"/>
      <c r="AK171" s="410"/>
      <c r="AL171" s="410"/>
      <c r="AM171" s="410"/>
      <c r="AN171" s="410"/>
      <c r="AO171" s="410"/>
      <c r="AP171" s="410"/>
      <c r="AQ171" s="410"/>
      <c r="AR171" s="410"/>
      <c r="AS171" s="410"/>
      <c r="AT171" s="410"/>
      <c r="AU171" s="410"/>
      <c r="AV171" s="410"/>
      <c r="AW171" s="410"/>
      <c r="AX171" s="410"/>
      <c r="AY171" s="410"/>
      <c r="AZ171" s="410"/>
      <c r="BA171" s="410"/>
      <c r="BB171" s="410"/>
      <c r="BC171" s="410"/>
      <c r="BD171" s="410"/>
      <c r="BE171" s="410"/>
      <c r="BF171" s="410"/>
      <c r="BG171" s="410"/>
      <c r="BH171" s="410"/>
      <c r="BI171" s="410"/>
    </row>
    <row r="172" spans="3:61" ht="18" hidden="1" customHeight="1">
      <c r="C172" s="419"/>
      <c r="D172" s="419"/>
      <c r="E172" s="419"/>
      <c r="F172" s="419"/>
      <c r="G172" s="419"/>
      <c r="H172" s="419"/>
      <c r="I172" s="419"/>
      <c r="J172" s="419"/>
      <c r="K172" s="419"/>
      <c r="L172" s="419"/>
      <c r="M172" s="419"/>
      <c r="N172" s="419"/>
      <c r="O172" s="419"/>
      <c r="P172" s="419"/>
      <c r="Q172" s="419"/>
      <c r="R172" s="419"/>
      <c r="S172" s="419"/>
      <c r="T172" s="419"/>
      <c r="U172" s="420"/>
      <c r="V172" s="420"/>
      <c r="W172" s="420"/>
      <c r="X172" s="410"/>
      <c r="Y172" s="410"/>
      <c r="Z172" s="410"/>
      <c r="AA172" s="410"/>
      <c r="AB172" s="410"/>
      <c r="AC172" s="410"/>
      <c r="AD172" s="410"/>
      <c r="AE172" s="410"/>
      <c r="AF172" s="410"/>
      <c r="AG172" s="410"/>
      <c r="AH172" s="410"/>
      <c r="AI172" s="410"/>
      <c r="AJ172" s="410"/>
      <c r="AK172" s="410"/>
      <c r="AL172" s="410"/>
      <c r="AM172" s="410"/>
      <c r="AN172" s="410"/>
      <c r="AO172" s="410"/>
      <c r="AP172" s="410"/>
      <c r="AQ172" s="410"/>
      <c r="AR172" s="410"/>
      <c r="AS172" s="410"/>
      <c r="AT172" s="410"/>
      <c r="AU172" s="410"/>
      <c r="AV172" s="410"/>
      <c r="AW172" s="410"/>
      <c r="AX172" s="410"/>
      <c r="AY172" s="410"/>
      <c r="AZ172" s="410"/>
      <c r="BA172" s="410"/>
      <c r="BB172" s="410"/>
      <c r="BC172" s="410"/>
      <c r="BD172" s="410"/>
      <c r="BE172" s="410"/>
      <c r="BF172" s="410"/>
      <c r="BG172" s="410"/>
      <c r="BH172" s="410"/>
      <c r="BI172" s="410"/>
    </row>
    <row r="173" spans="3:61" ht="18" hidden="1" customHeight="1">
      <c r="C173" s="419"/>
      <c r="D173" s="419"/>
      <c r="E173" s="419"/>
      <c r="F173" s="419"/>
      <c r="G173" s="419"/>
      <c r="H173" s="419"/>
      <c r="I173" s="419"/>
      <c r="J173" s="419"/>
      <c r="K173" s="419"/>
      <c r="L173" s="419"/>
      <c r="M173" s="419"/>
      <c r="N173" s="419"/>
      <c r="O173" s="419"/>
      <c r="P173" s="419"/>
      <c r="Q173" s="419"/>
      <c r="R173" s="419"/>
      <c r="S173" s="419"/>
      <c r="T173" s="419"/>
      <c r="U173" s="420"/>
      <c r="V173" s="420"/>
      <c r="W173" s="420"/>
      <c r="X173" s="410"/>
      <c r="Y173" s="410"/>
      <c r="Z173" s="410"/>
      <c r="AA173" s="410"/>
      <c r="AB173" s="410"/>
      <c r="AC173" s="410"/>
      <c r="AD173" s="410"/>
      <c r="AE173" s="410"/>
      <c r="AF173" s="410"/>
      <c r="AG173" s="410"/>
      <c r="AH173" s="410"/>
      <c r="AI173" s="410"/>
      <c r="AJ173" s="410"/>
      <c r="AK173" s="410"/>
      <c r="AL173" s="410"/>
      <c r="AM173" s="410"/>
      <c r="AN173" s="410"/>
      <c r="AO173" s="410"/>
      <c r="AP173" s="410"/>
      <c r="AQ173" s="410"/>
      <c r="AR173" s="410"/>
      <c r="AS173" s="410"/>
      <c r="AT173" s="410"/>
      <c r="AU173" s="410"/>
      <c r="AV173" s="410"/>
      <c r="AW173" s="410"/>
      <c r="AX173" s="410"/>
      <c r="AY173" s="410"/>
      <c r="AZ173" s="410"/>
      <c r="BA173" s="410"/>
      <c r="BB173" s="410"/>
      <c r="BC173" s="410"/>
      <c r="BD173" s="410"/>
      <c r="BE173" s="410"/>
      <c r="BF173" s="410"/>
      <c r="BG173" s="410"/>
      <c r="BH173" s="410"/>
      <c r="BI173" s="410"/>
    </row>
    <row r="174" spans="3:61" ht="18" hidden="1" customHeight="1">
      <c r="C174" s="419"/>
      <c r="D174" s="419"/>
      <c r="E174" s="419"/>
      <c r="F174" s="419"/>
      <c r="G174" s="419"/>
      <c r="H174" s="419"/>
      <c r="I174" s="419"/>
      <c r="J174" s="419"/>
      <c r="K174" s="419"/>
      <c r="L174" s="419"/>
      <c r="M174" s="419"/>
      <c r="N174" s="419"/>
      <c r="O174" s="419"/>
      <c r="P174" s="419"/>
      <c r="Q174" s="419"/>
      <c r="R174" s="419"/>
      <c r="S174" s="419"/>
      <c r="T174" s="419"/>
      <c r="U174" s="420"/>
      <c r="V174" s="420"/>
      <c r="W174" s="420"/>
      <c r="X174" s="410"/>
      <c r="Y174" s="410"/>
      <c r="Z174" s="410"/>
      <c r="AA174" s="410"/>
      <c r="AB174" s="410"/>
      <c r="AC174" s="410"/>
      <c r="AD174" s="410"/>
      <c r="AE174" s="410"/>
      <c r="AF174" s="410"/>
      <c r="AG174" s="410"/>
      <c r="AH174" s="410"/>
      <c r="AI174" s="410"/>
      <c r="AJ174" s="410"/>
      <c r="AK174" s="410"/>
      <c r="AL174" s="410"/>
      <c r="AM174" s="410"/>
      <c r="AN174" s="410"/>
      <c r="AO174" s="410"/>
      <c r="AP174" s="410"/>
      <c r="AQ174" s="410"/>
      <c r="AR174" s="410"/>
      <c r="AS174" s="410"/>
      <c r="AT174" s="410"/>
      <c r="AU174" s="410"/>
      <c r="AV174" s="410"/>
      <c r="AW174" s="410"/>
      <c r="AX174" s="410"/>
      <c r="AY174" s="410"/>
      <c r="AZ174" s="410"/>
      <c r="BA174" s="410"/>
      <c r="BB174" s="410"/>
      <c r="BC174" s="410"/>
      <c r="BD174" s="410"/>
      <c r="BE174" s="410"/>
      <c r="BF174" s="410"/>
      <c r="BG174" s="410"/>
      <c r="BH174" s="410"/>
      <c r="BI174" s="410"/>
    </row>
    <row r="175" spans="3:61" ht="18" hidden="1" customHeight="1">
      <c r="C175" s="419"/>
      <c r="D175" s="419"/>
      <c r="E175" s="419"/>
      <c r="F175" s="419"/>
      <c r="G175" s="419"/>
      <c r="H175" s="419"/>
      <c r="I175" s="419"/>
      <c r="J175" s="419"/>
      <c r="K175" s="419"/>
      <c r="L175" s="419"/>
      <c r="M175" s="419"/>
      <c r="N175" s="419"/>
      <c r="O175" s="419"/>
      <c r="P175" s="419"/>
      <c r="Q175" s="419"/>
      <c r="R175" s="419"/>
      <c r="S175" s="419"/>
      <c r="T175" s="419"/>
      <c r="U175" s="420"/>
      <c r="V175" s="420"/>
      <c r="W175" s="420"/>
      <c r="X175" s="410"/>
      <c r="Y175" s="410"/>
      <c r="Z175" s="410"/>
      <c r="AA175" s="410"/>
      <c r="AB175" s="410"/>
      <c r="AC175" s="410"/>
      <c r="AD175" s="410"/>
      <c r="AE175" s="410"/>
      <c r="AF175" s="410"/>
      <c r="AG175" s="410"/>
      <c r="AH175" s="410"/>
      <c r="AI175" s="410"/>
      <c r="AJ175" s="410"/>
      <c r="AK175" s="410"/>
      <c r="AL175" s="410"/>
      <c r="AM175" s="410"/>
      <c r="AN175" s="410"/>
      <c r="AO175" s="410"/>
      <c r="AP175" s="410"/>
      <c r="AQ175" s="410"/>
      <c r="AR175" s="410"/>
      <c r="AS175" s="410"/>
      <c r="AT175" s="410"/>
      <c r="AU175" s="410"/>
      <c r="AV175" s="410"/>
      <c r="AW175" s="410"/>
      <c r="AX175" s="410"/>
      <c r="AY175" s="410"/>
      <c r="AZ175" s="410"/>
      <c r="BA175" s="410"/>
      <c r="BB175" s="410"/>
      <c r="BC175" s="410"/>
      <c r="BD175" s="410"/>
      <c r="BE175" s="410"/>
      <c r="BF175" s="410"/>
      <c r="BG175" s="410"/>
      <c r="BH175" s="410"/>
      <c r="BI175" s="410"/>
    </row>
    <row r="176" spans="3:61" ht="18" hidden="1" customHeight="1">
      <c r="C176" s="419"/>
      <c r="D176" s="419"/>
      <c r="E176" s="419"/>
      <c r="F176" s="419"/>
      <c r="G176" s="419"/>
      <c r="H176" s="419"/>
      <c r="I176" s="419"/>
      <c r="J176" s="419"/>
      <c r="K176" s="419"/>
      <c r="L176" s="419"/>
      <c r="M176" s="419"/>
      <c r="N176" s="419"/>
      <c r="O176" s="419"/>
      <c r="P176" s="419"/>
      <c r="Q176" s="419"/>
      <c r="R176" s="419"/>
      <c r="S176" s="419"/>
      <c r="T176" s="419"/>
      <c r="U176" s="420"/>
      <c r="V176" s="420"/>
      <c r="W176" s="420"/>
      <c r="X176" s="410"/>
      <c r="Y176" s="410"/>
      <c r="Z176" s="410"/>
      <c r="AA176" s="410"/>
      <c r="AB176" s="410"/>
      <c r="AC176" s="410"/>
      <c r="AD176" s="410"/>
      <c r="AE176" s="410"/>
      <c r="AF176" s="410"/>
      <c r="AG176" s="410"/>
      <c r="AH176" s="410"/>
      <c r="AI176" s="410"/>
      <c r="AJ176" s="410"/>
      <c r="AK176" s="410"/>
      <c r="AL176" s="410"/>
      <c r="AM176" s="410"/>
      <c r="AN176" s="410"/>
      <c r="AO176" s="410"/>
      <c r="AP176" s="410"/>
      <c r="AQ176" s="410"/>
      <c r="AR176" s="410"/>
      <c r="AS176" s="410"/>
      <c r="AT176" s="410"/>
      <c r="AU176" s="410"/>
      <c r="AV176" s="410"/>
      <c r="AW176" s="410"/>
      <c r="AX176" s="410"/>
      <c r="AY176" s="410"/>
      <c r="AZ176" s="410"/>
      <c r="BA176" s="410"/>
      <c r="BB176" s="410"/>
      <c r="BC176" s="410"/>
      <c r="BD176" s="410"/>
      <c r="BE176" s="410"/>
      <c r="BF176" s="410"/>
      <c r="BG176" s="410"/>
      <c r="BH176" s="410"/>
      <c r="BI176" s="410"/>
    </row>
    <row r="177" spans="3:61" ht="18" hidden="1" customHeight="1">
      <c r="C177" s="419"/>
      <c r="D177" s="419"/>
      <c r="E177" s="419"/>
      <c r="F177" s="419"/>
      <c r="G177" s="419"/>
      <c r="H177" s="419"/>
      <c r="I177" s="419"/>
      <c r="J177" s="419"/>
      <c r="K177" s="419"/>
      <c r="L177" s="419"/>
      <c r="M177" s="419"/>
      <c r="N177" s="419"/>
      <c r="O177" s="419"/>
      <c r="P177" s="419"/>
      <c r="Q177" s="419"/>
      <c r="R177" s="419"/>
      <c r="S177" s="419"/>
      <c r="T177" s="419"/>
      <c r="U177" s="420"/>
      <c r="V177" s="420"/>
      <c r="W177" s="420"/>
      <c r="X177" s="410"/>
      <c r="Y177" s="410"/>
      <c r="Z177" s="410"/>
      <c r="AA177" s="410"/>
      <c r="AB177" s="410"/>
      <c r="AC177" s="410"/>
      <c r="AD177" s="410"/>
      <c r="AE177" s="410"/>
      <c r="AF177" s="410"/>
      <c r="AG177" s="410"/>
      <c r="AH177" s="410"/>
      <c r="AI177" s="410"/>
      <c r="AJ177" s="410"/>
      <c r="AK177" s="410"/>
      <c r="AL177" s="410"/>
      <c r="AM177" s="410"/>
      <c r="AN177" s="410"/>
      <c r="AO177" s="410"/>
      <c r="AP177" s="410"/>
      <c r="AQ177" s="410"/>
      <c r="AR177" s="410"/>
      <c r="AS177" s="410"/>
      <c r="AT177" s="410"/>
      <c r="AU177" s="410"/>
      <c r="AV177" s="410"/>
      <c r="AW177" s="410"/>
      <c r="AX177" s="410"/>
      <c r="AY177" s="410"/>
      <c r="AZ177" s="410"/>
      <c r="BA177" s="410"/>
      <c r="BB177" s="410"/>
      <c r="BC177" s="410"/>
      <c r="BD177" s="410"/>
      <c r="BE177" s="410"/>
      <c r="BF177" s="410"/>
      <c r="BG177" s="410"/>
      <c r="BH177" s="410"/>
      <c r="BI177" s="410"/>
    </row>
    <row r="178" spans="3:61" ht="18" hidden="1" customHeight="1">
      <c r="C178" s="419"/>
      <c r="D178" s="419"/>
      <c r="E178" s="419"/>
      <c r="F178" s="419"/>
      <c r="G178" s="419"/>
      <c r="H178" s="419"/>
      <c r="I178" s="419"/>
      <c r="J178" s="419"/>
      <c r="K178" s="419"/>
      <c r="L178" s="419"/>
      <c r="M178" s="419"/>
      <c r="N178" s="419"/>
      <c r="O178" s="419"/>
      <c r="P178" s="419"/>
      <c r="Q178" s="419"/>
      <c r="R178" s="419"/>
      <c r="S178" s="419"/>
      <c r="T178" s="419"/>
      <c r="U178" s="420"/>
      <c r="V178" s="420"/>
      <c r="W178" s="420"/>
      <c r="X178" s="410"/>
      <c r="Y178" s="410"/>
      <c r="Z178" s="410"/>
      <c r="AA178" s="410"/>
      <c r="AB178" s="410"/>
      <c r="AC178" s="410"/>
      <c r="AD178" s="410"/>
      <c r="AE178" s="410"/>
      <c r="AF178" s="410"/>
      <c r="AG178" s="410"/>
      <c r="AH178" s="410"/>
      <c r="AI178" s="410"/>
      <c r="AJ178" s="410"/>
      <c r="AK178" s="410"/>
      <c r="AL178" s="410"/>
      <c r="AM178" s="410"/>
      <c r="AN178" s="410"/>
      <c r="AO178" s="410"/>
      <c r="AP178" s="410"/>
      <c r="AQ178" s="410"/>
      <c r="AR178" s="410"/>
      <c r="AS178" s="410"/>
      <c r="AT178" s="410"/>
      <c r="AU178" s="410"/>
      <c r="AV178" s="410"/>
      <c r="AW178" s="410"/>
      <c r="AX178" s="410"/>
      <c r="AY178" s="410"/>
      <c r="AZ178" s="410"/>
      <c r="BA178" s="410"/>
      <c r="BB178" s="410"/>
      <c r="BC178" s="410"/>
      <c r="BD178" s="410"/>
      <c r="BE178" s="410"/>
      <c r="BF178" s="410"/>
      <c r="BG178" s="410"/>
      <c r="BH178" s="410"/>
      <c r="BI178" s="410"/>
    </row>
    <row r="179" spans="3:61" ht="18" hidden="1" customHeight="1">
      <c r="C179" s="419"/>
      <c r="D179" s="419"/>
      <c r="E179" s="419"/>
      <c r="F179" s="419"/>
      <c r="G179" s="419"/>
      <c r="H179" s="419"/>
      <c r="I179" s="419"/>
      <c r="J179" s="419"/>
      <c r="K179" s="419"/>
      <c r="L179" s="419"/>
      <c r="M179" s="419"/>
      <c r="N179" s="419"/>
      <c r="O179" s="419"/>
      <c r="P179" s="419"/>
      <c r="Q179" s="419"/>
      <c r="R179" s="419"/>
      <c r="S179" s="419"/>
      <c r="T179" s="419"/>
      <c r="U179" s="420"/>
      <c r="V179" s="420"/>
      <c r="W179" s="420"/>
      <c r="X179" s="410"/>
      <c r="Y179" s="410"/>
      <c r="Z179" s="410"/>
      <c r="AA179" s="410"/>
      <c r="AB179" s="410"/>
      <c r="AC179" s="410"/>
      <c r="AD179" s="410"/>
      <c r="AE179" s="410"/>
      <c r="AF179" s="410"/>
      <c r="AG179" s="410"/>
      <c r="AH179" s="410"/>
      <c r="AI179" s="410"/>
      <c r="AJ179" s="410"/>
      <c r="AK179" s="410"/>
      <c r="AL179" s="410"/>
      <c r="AM179" s="410"/>
      <c r="AN179" s="410"/>
      <c r="AO179" s="410"/>
      <c r="AP179" s="410"/>
      <c r="AQ179" s="410"/>
      <c r="AR179" s="410"/>
      <c r="AS179" s="410"/>
      <c r="AT179" s="410"/>
      <c r="AU179" s="410"/>
      <c r="AV179" s="410"/>
      <c r="AW179" s="410"/>
      <c r="AX179" s="410"/>
      <c r="AY179" s="410"/>
      <c r="AZ179" s="410"/>
      <c r="BA179" s="410"/>
      <c r="BB179" s="410"/>
      <c r="BC179" s="410"/>
      <c r="BD179" s="410"/>
      <c r="BE179" s="410"/>
      <c r="BF179" s="410"/>
      <c r="BG179" s="410"/>
      <c r="BH179" s="410"/>
      <c r="BI179" s="410"/>
    </row>
    <row r="180" spans="3:61" ht="18" hidden="1" customHeight="1">
      <c r="C180" s="419"/>
      <c r="D180" s="419"/>
      <c r="E180" s="419"/>
      <c r="F180" s="419"/>
      <c r="G180" s="419"/>
      <c r="H180" s="419"/>
      <c r="I180" s="419"/>
      <c r="J180" s="419"/>
      <c r="K180" s="419"/>
      <c r="L180" s="419"/>
      <c r="M180" s="419"/>
      <c r="N180" s="419"/>
      <c r="O180" s="419"/>
      <c r="P180" s="419"/>
      <c r="Q180" s="419"/>
      <c r="R180" s="419"/>
      <c r="S180" s="419"/>
      <c r="T180" s="419"/>
      <c r="U180" s="420"/>
      <c r="V180" s="420"/>
      <c r="W180" s="420"/>
      <c r="X180" s="410"/>
      <c r="Y180" s="410"/>
      <c r="Z180" s="410"/>
      <c r="AA180" s="410"/>
      <c r="AB180" s="410"/>
      <c r="AC180" s="410"/>
      <c r="AD180" s="410"/>
      <c r="AE180" s="410"/>
      <c r="AF180" s="410"/>
      <c r="AG180" s="410"/>
      <c r="AH180" s="410"/>
      <c r="AI180" s="410"/>
      <c r="AJ180" s="410"/>
      <c r="AK180" s="410"/>
      <c r="AL180" s="410"/>
      <c r="AM180" s="410"/>
      <c r="AN180" s="410"/>
      <c r="AO180" s="410"/>
      <c r="AP180" s="410"/>
      <c r="AQ180" s="410"/>
      <c r="AR180" s="410"/>
      <c r="AS180" s="410"/>
      <c r="AT180" s="410"/>
      <c r="AU180" s="410"/>
      <c r="AV180" s="410"/>
      <c r="AW180" s="410"/>
      <c r="AX180" s="410"/>
      <c r="AY180" s="410"/>
      <c r="AZ180" s="410"/>
      <c r="BA180" s="410"/>
      <c r="BB180" s="410"/>
      <c r="BC180" s="410"/>
      <c r="BD180" s="410"/>
      <c r="BE180" s="410"/>
      <c r="BF180" s="410"/>
      <c r="BG180" s="410"/>
      <c r="BH180" s="410"/>
      <c r="BI180" s="410"/>
    </row>
    <row r="181" spans="3:61" ht="18" hidden="1" customHeight="1">
      <c r="C181" s="419"/>
      <c r="D181" s="419"/>
      <c r="E181" s="419"/>
      <c r="F181" s="419"/>
      <c r="G181" s="419"/>
      <c r="H181" s="419"/>
      <c r="I181" s="419"/>
      <c r="J181" s="419"/>
      <c r="K181" s="419"/>
      <c r="L181" s="419"/>
      <c r="M181" s="419"/>
      <c r="N181" s="419"/>
      <c r="O181" s="419"/>
      <c r="P181" s="419"/>
      <c r="Q181" s="419"/>
      <c r="R181" s="419"/>
      <c r="S181" s="419"/>
      <c r="T181" s="419"/>
      <c r="U181" s="420"/>
      <c r="V181" s="420"/>
      <c r="W181" s="420"/>
      <c r="X181" s="410"/>
      <c r="Y181" s="410"/>
      <c r="Z181" s="410"/>
      <c r="AA181" s="410"/>
      <c r="AB181" s="410"/>
      <c r="AC181" s="410"/>
      <c r="AD181" s="410"/>
      <c r="AE181" s="410"/>
      <c r="AF181" s="410"/>
      <c r="AG181" s="410"/>
      <c r="AH181" s="410"/>
      <c r="AI181" s="410"/>
      <c r="AJ181" s="410"/>
      <c r="AK181" s="410"/>
      <c r="AL181" s="410"/>
      <c r="AM181" s="410"/>
      <c r="AN181" s="410"/>
      <c r="AO181" s="410"/>
      <c r="AP181" s="410"/>
      <c r="AQ181" s="410"/>
      <c r="AR181" s="410"/>
      <c r="AS181" s="410"/>
      <c r="AT181" s="410"/>
      <c r="AU181" s="410"/>
      <c r="AV181" s="410"/>
      <c r="AW181" s="410"/>
      <c r="AX181" s="410"/>
      <c r="AY181" s="410"/>
      <c r="AZ181" s="410"/>
      <c r="BA181" s="410"/>
      <c r="BB181" s="410"/>
      <c r="BC181" s="410"/>
      <c r="BD181" s="410"/>
      <c r="BE181" s="410"/>
      <c r="BF181" s="410"/>
      <c r="BG181" s="410"/>
      <c r="BH181" s="410"/>
      <c r="BI181" s="410"/>
    </row>
    <row r="182" spans="3:61" ht="18" hidden="1" customHeight="1">
      <c r="C182" s="419"/>
      <c r="D182" s="419"/>
      <c r="E182" s="419"/>
      <c r="F182" s="419"/>
      <c r="G182" s="419"/>
      <c r="H182" s="419"/>
      <c r="I182" s="419"/>
      <c r="J182" s="419"/>
      <c r="K182" s="419"/>
      <c r="L182" s="419"/>
      <c r="M182" s="419"/>
      <c r="N182" s="419"/>
      <c r="O182" s="419"/>
      <c r="P182" s="419"/>
      <c r="Q182" s="419"/>
      <c r="R182" s="419"/>
      <c r="S182" s="419"/>
      <c r="T182" s="419"/>
      <c r="U182" s="420"/>
    </row>
    <row r="183" spans="3:61" ht="18" hidden="1" customHeight="1">
      <c r="C183" s="419"/>
      <c r="D183" s="419"/>
      <c r="E183" s="419"/>
      <c r="F183" s="419"/>
      <c r="G183" s="419"/>
      <c r="H183" s="419"/>
      <c r="I183" s="419"/>
      <c r="J183" s="419"/>
      <c r="K183" s="419"/>
      <c r="L183" s="419"/>
      <c r="M183" s="419"/>
      <c r="N183" s="419"/>
      <c r="O183" s="419"/>
      <c r="P183" s="419"/>
      <c r="Q183" s="419"/>
      <c r="R183" s="419"/>
      <c r="S183" s="419"/>
      <c r="T183" s="419"/>
      <c r="U183" s="420"/>
    </row>
    <row r="184" spans="3:61" ht="18" hidden="1" customHeight="1">
      <c r="C184" s="419"/>
      <c r="D184" s="419"/>
      <c r="E184" s="419"/>
      <c r="F184" s="419"/>
      <c r="G184" s="419"/>
      <c r="H184" s="419"/>
      <c r="I184" s="419"/>
      <c r="J184" s="419"/>
      <c r="K184" s="419"/>
      <c r="L184" s="419"/>
      <c r="M184" s="419"/>
      <c r="N184" s="419"/>
      <c r="O184" s="419"/>
      <c r="P184" s="419"/>
      <c r="Q184" s="419"/>
      <c r="R184" s="419"/>
      <c r="S184" s="419"/>
      <c r="T184" s="419"/>
      <c r="U184" s="420"/>
    </row>
    <row r="185" spans="3:61" ht="18" hidden="1" customHeight="1">
      <c r="C185" s="419"/>
      <c r="D185" s="419"/>
      <c r="E185" s="419"/>
      <c r="F185" s="419"/>
      <c r="G185" s="419"/>
      <c r="H185" s="419"/>
      <c r="I185" s="419"/>
      <c r="J185" s="419"/>
      <c r="K185" s="419"/>
      <c r="L185" s="419"/>
      <c r="M185" s="419"/>
      <c r="N185" s="419"/>
      <c r="O185" s="419"/>
      <c r="P185" s="419"/>
      <c r="Q185" s="419"/>
      <c r="R185" s="419"/>
      <c r="S185" s="419"/>
      <c r="T185" s="419"/>
      <c r="U185" s="420"/>
    </row>
    <row r="186" spans="3:61" ht="18" hidden="1" customHeight="1"/>
    <row r="187" spans="3:61" ht="18" hidden="1" customHeight="1"/>
    <row r="188" spans="3:61" ht="18" hidden="1" customHeight="1"/>
    <row r="189" spans="3:61" ht="18" hidden="1" customHeight="1"/>
    <row r="190" spans="3:61" ht="18" hidden="1" customHeight="1"/>
    <row r="191" spans="3:61" ht="18" hidden="1" customHeight="1"/>
    <row r="192" spans="3:61" ht="18" hidden="1" customHeight="1"/>
    <row r="193" ht="18" hidden="1" customHeight="1"/>
    <row r="194" ht="18" hidden="1" customHeight="1"/>
    <row r="195" ht="18" hidden="1" customHeight="1"/>
    <row r="196" ht="18" hidden="1" customHeight="1"/>
    <row r="197" ht="18" hidden="1" customHeight="1"/>
    <row r="198" ht="18" hidden="1" customHeight="1"/>
    <row r="199" ht="18" hidden="1" customHeight="1"/>
    <row r="200" ht="18" hidden="1" customHeight="1"/>
    <row r="201" ht="18" hidden="1" customHeight="1"/>
    <row r="202" ht="18" hidden="1" customHeight="1"/>
    <row r="203" ht="18" hidden="1" customHeight="1"/>
    <row r="204" ht="18" hidden="1" customHeight="1"/>
    <row r="205" ht="18" hidden="1" customHeight="1"/>
    <row r="206" ht="18" hidden="1" customHeight="1"/>
    <row r="207" ht="18" hidden="1" customHeight="1"/>
    <row r="208" ht="18" hidden="1" customHeight="1"/>
    <row r="209" ht="18" hidden="1" customHeight="1"/>
    <row r="210" ht="18" hidden="1" customHeight="1"/>
    <row r="211" ht="18" hidden="1" customHeight="1"/>
    <row r="212" ht="18" hidden="1" customHeight="1"/>
    <row r="213" ht="18" hidden="1" customHeight="1"/>
    <row r="214" ht="18" hidden="1" customHeight="1"/>
    <row r="215" ht="18" hidden="1" customHeight="1"/>
    <row r="216" ht="18" hidden="1" customHeight="1"/>
    <row r="217" ht="18" hidden="1" customHeight="1"/>
    <row r="218" ht="18" hidden="1" customHeight="1"/>
    <row r="219" ht="18" hidden="1" customHeight="1"/>
    <row r="220" ht="18" hidden="1" customHeight="1"/>
    <row r="221" ht="18" hidden="1" customHeight="1"/>
    <row r="222" ht="18" hidden="1" customHeight="1"/>
    <row r="223" ht="18" hidden="1" customHeight="1"/>
    <row r="224" ht="18" hidden="1" customHeight="1"/>
    <row r="225" ht="18" hidden="1" customHeight="1"/>
    <row r="226" ht="18" hidden="1" customHeight="1"/>
    <row r="227" ht="18" hidden="1" customHeight="1"/>
    <row r="228" ht="18" hidden="1" customHeight="1"/>
    <row r="229" ht="18" hidden="1" customHeight="1"/>
    <row r="230" ht="18" hidden="1" customHeight="1"/>
    <row r="231" ht="18" hidden="1" customHeight="1"/>
    <row r="232" ht="18" hidden="1" customHeight="1"/>
    <row r="233" ht="18" hidden="1" customHeight="1"/>
    <row r="234" ht="18" hidden="1" customHeight="1"/>
    <row r="235" ht="18" hidden="1" customHeight="1"/>
    <row r="236" ht="18" hidden="1" customHeight="1"/>
    <row r="237" ht="18" hidden="1" customHeight="1"/>
    <row r="238" ht="18" hidden="1" customHeight="1"/>
    <row r="239" ht="18" hidden="1" customHeight="1"/>
    <row r="240" ht="18" hidden="1" customHeight="1"/>
    <row r="241" ht="18" hidden="1" customHeight="1"/>
    <row r="242" ht="18" hidden="1" customHeight="1"/>
    <row r="243" ht="18" hidden="1" customHeight="1"/>
    <row r="244" ht="18" hidden="1" customHeight="1"/>
    <row r="245" ht="18" hidden="1" customHeight="1"/>
    <row r="246" ht="18" hidden="1" customHeight="1"/>
    <row r="247" ht="18" hidden="1" customHeight="1"/>
    <row r="248" ht="18" hidden="1" customHeight="1"/>
    <row r="249" ht="18" hidden="1" customHeight="1"/>
    <row r="250" ht="18" hidden="1" customHeight="1"/>
    <row r="251" ht="18" hidden="1" customHeight="1"/>
    <row r="252" ht="18" hidden="1" customHeight="1"/>
    <row r="253" ht="18" hidden="1" customHeight="1"/>
    <row r="254" ht="18" hidden="1" customHeight="1"/>
    <row r="255" ht="18" hidden="1" customHeight="1"/>
    <row r="256" ht="18" hidden="1" customHeight="1"/>
    <row r="257" ht="18" hidden="1" customHeight="1"/>
    <row r="258" ht="18" hidden="1" customHeight="1"/>
    <row r="259" ht="18" hidden="1" customHeight="1"/>
    <row r="260" ht="18" hidden="1" customHeight="1"/>
    <row r="261" ht="18" hidden="1" customHeight="1"/>
    <row r="262" ht="18" hidden="1" customHeight="1"/>
    <row r="263" ht="18" hidden="1" customHeight="1"/>
    <row r="264" ht="18" hidden="1" customHeight="1"/>
    <row r="265" ht="18" hidden="1" customHeight="1"/>
    <row r="266" ht="18" hidden="1" customHeight="1"/>
    <row r="267" ht="18" hidden="1" customHeight="1"/>
    <row r="268" ht="18" hidden="1" customHeight="1"/>
    <row r="269" ht="18" hidden="1" customHeight="1"/>
    <row r="270" ht="18" hidden="1" customHeight="1"/>
    <row r="271" ht="18" hidden="1" customHeight="1"/>
    <row r="272" ht="18" hidden="1" customHeight="1"/>
    <row r="273" ht="18" hidden="1" customHeight="1"/>
    <row r="274" ht="18" hidden="1" customHeight="1"/>
    <row r="275" ht="18" hidden="1" customHeight="1"/>
    <row r="276" ht="18" hidden="1" customHeight="1"/>
    <row r="277" ht="18" hidden="1" customHeight="1"/>
    <row r="278" ht="18" hidden="1" customHeight="1"/>
    <row r="279" ht="18" hidden="1" customHeight="1"/>
    <row r="280" ht="18" hidden="1" customHeight="1"/>
    <row r="281" ht="18" hidden="1" customHeight="1"/>
    <row r="282" ht="18" hidden="1" customHeight="1"/>
    <row r="283" ht="18" hidden="1" customHeight="1"/>
    <row r="284" ht="18" hidden="1" customHeight="1"/>
    <row r="285" ht="18" hidden="1" customHeight="1"/>
    <row r="286" ht="18" hidden="1" customHeight="1"/>
    <row r="287" ht="18" hidden="1" customHeight="1"/>
    <row r="288" ht="18" hidden="1" customHeight="1"/>
    <row r="289" ht="18" hidden="1" customHeight="1"/>
    <row r="290" ht="18" hidden="1" customHeight="1"/>
    <row r="291" ht="18" hidden="1" customHeight="1"/>
    <row r="292" ht="18" hidden="1" customHeight="1"/>
    <row r="293" ht="18" hidden="1" customHeight="1"/>
    <row r="294" ht="18" hidden="1" customHeight="1"/>
    <row r="295" ht="18" hidden="1" customHeight="1"/>
    <row r="296" ht="18" hidden="1" customHeight="1"/>
    <row r="297" ht="18" hidden="1" customHeight="1"/>
    <row r="298" ht="18" hidden="1" customHeight="1"/>
    <row r="299" ht="18" hidden="1" customHeight="1"/>
    <row r="300" ht="18" hidden="1" customHeight="1"/>
    <row r="301" ht="18" hidden="1" customHeight="1"/>
    <row r="302" ht="18" hidden="1" customHeight="1"/>
    <row r="303" ht="18" hidden="1" customHeight="1"/>
    <row r="304" ht="18" hidden="1" customHeight="1"/>
    <row r="305" ht="18" hidden="1" customHeight="1"/>
    <row r="306" ht="18" hidden="1" customHeight="1"/>
    <row r="307" ht="18" hidden="1" customHeight="1"/>
    <row r="308" ht="18" hidden="1" customHeight="1"/>
    <row r="309" ht="18" hidden="1" customHeight="1"/>
    <row r="310" ht="18" hidden="1" customHeight="1"/>
    <row r="311" ht="18" hidden="1" customHeight="1"/>
    <row r="312" ht="18" hidden="1" customHeight="1"/>
    <row r="313" ht="18" hidden="1" customHeight="1"/>
    <row r="314" ht="18" hidden="1" customHeight="1"/>
    <row r="315" ht="18" hidden="1" customHeight="1"/>
    <row r="316" ht="18" hidden="1" customHeight="1"/>
    <row r="317" ht="18" hidden="1" customHeight="1"/>
    <row r="318" ht="18" hidden="1" customHeight="1"/>
    <row r="319" ht="18" hidden="1" customHeight="1"/>
    <row r="320" ht="18" hidden="1" customHeight="1"/>
    <row r="321" ht="18" hidden="1" customHeight="1"/>
    <row r="322" ht="18" hidden="1" customHeight="1"/>
    <row r="323" ht="18" hidden="1" customHeight="1"/>
    <row r="324" ht="18" hidden="1" customHeight="1"/>
    <row r="325" ht="18" hidden="1" customHeight="1"/>
    <row r="326" ht="18" hidden="1" customHeight="1"/>
    <row r="327" ht="18" hidden="1" customHeight="1"/>
    <row r="328" ht="18" hidden="1" customHeight="1"/>
    <row r="329" ht="18" hidden="1" customHeight="1"/>
    <row r="330" ht="18" hidden="1" customHeight="1"/>
    <row r="331" ht="18" hidden="1" customHeight="1"/>
    <row r="332" ht="18" hidden="1" customHeight="1"/>
    <row r="333" ht="18" hidden="1" customHeight="1"/>
    <row r="334" ht="18" hidden="1" customHeight="1"/>
    <row r="335" ht="18" hidden="1" customHeight="1"/>
    <row r="336" ht="18" hidden="1" customHeight="1"/>
    <row r="337" ht="18" hidden="1" customHeight="1"/>
    <row r="338" ht="18" hidden="1" customHeight="1"/>
    <row r="339" ht="18" hidden="1" customHeight="1"/>
    <row r="340" ht="18" hidden="1" customHeight="1"/>
    <row r="341" ht="18" hidden="1" customHeight="1"/>
    <row r="342" ht="18" hidden="1" customHeight="1"/>
    <row r="343" ht="18" hidden="1" customHeight="1"/>
    <row r="344" ht="18" hidden="1" customHeight="1"/>
    <row r="345" ht="18" hidden="1" customHeight="1"/>
    <row r="346" ht="18" hidden="1" customHeight="1"/>
    <row r="347" ht="18" hidden="1" customHeight="1"/>
    <row r="348" ht="18" hidden="1" customHeight="1"/>
    <row r="349" ht="18" hidden="1" customHeight="1"/>
    <row r="350" ht="18" hidden="1" customHeight="1"/>
    <row r="351" ht="18" hidden="1" customHeight="1"/>
    <row r="352" ht="18" hidden="1" customHeight="1"/>
    <row r="353" ht="18" hidden="1" customHeight="1"/>
    <row r="354" ht="18" hidden="1" customHeight="1"/>
    <row r="355" ht="18" hidden="1" customHeight="1"/>
    <row r="356" ht="18" hidden="1" customHeight="1"/>
    <row r="357" ht="18" hidden="1" customHeight="1"/>
    <row r="358" ht="18" hidden="1" customHeight="1"/>
    <row r="359" ht="18" hidden="1" customHeight="1"/>
    <row r="360" ht="18" hidden="1" customHeight="1"/>
    <row r="361" ht="18" hidden="1" customHeight="1"/>
    <row r="362" ht="18" hidden="1" customHeight="1"/>
    <row r="363" ht="18" hidden="1" customHeight="1"/>
    <row r="364" ht="18" hidden="1" customHeight="1"/>
    <row r="365" ht="18" hidden="1" customHeight="1"/>
    <row r="366" ht="18" hidden="1" customHeight="1"/>
    <row r="367" ht="18" hidden="1" customHeight="1"/>
    <row r="368" ht="18" hidden="1" customHeight="1"/>
    <row r="369" ht="18" hidden="1" customHeight="1"/>
    <row r="370" ht="18" hidden="1" customHeight="1"/>
    <row r="371" ht="18" hidden="1" customHeight="1"/>
    <row r="372" ht="18" hidden="1" customHeight="1"/>
    <row r="373" ht="18" hidden="1" customHeight="1"/>
    <row r="374" ht="18" hidden="1" customHeight="1"/>
    <row r="375" ht="18" hidden="1" customHeight="1"/>
    <row r="376" ht="18" hidden="1" customHeight="1"/>
    <row r="377" ht="18" hidden="1" customHeight="1"/>
    <row r="378" ht="18" hidden="1" customHeight="1"/>
    <row r="379" ht="18" hidden="1" customHeight="1"/>
    <row r="380" ht="18" hidden="1" customHeight="1"/>
    <row r="381" ht="18" hidden="1" customHeight="1"/>
    <row r="382" ht="18" hidden="1" customHeight="1"/>
    <row r="383" ht="18" hidden="1" customHeight="1"/>
    <row r="384" ht="18" hidden="1" customHeight="1"/>
    <row r="385" ht="18" hidden="1" customHeight="1"/>
    <row r="386" ht="18" hidden="1" customHeight="1"/>
    <row r="387" ht="18" hidden="1" customHeight="1"/>
    <row r="388" ht="18" hidden="1" customHeight="1"/>
    <row r="389" ht="18" hidden="1" customHeight="1"/>
    <row r="390" ht="18" hidden="1" customHeight="1"/>
    <row r="391" ht="18" hidden="1" customHeight="1"/>
    <row r="392" ht="18" hidden="1" customHeight="1"/>
    <row r="393" ht="18" hidden="1" customHeight="1"/>
    <row r="394" ht="18" hidden="1" customHeight="1"/>
    <row r="395" ht="18" hidden="1" customHeight="1"/>
    <row r="396" ht="18" hidden="1" customHeight="1"/>
    <row r="397" ht="18" hidden="1" customHeight="1"/>
    <row r="398" ht="18" hidden="1" customHeight="1"/>
    <row r="399" ht="18" hidden="1" customHeight="1"/>
    <row r="400" ht="18" hidden="1" customHeight="1"/>
    <row r="401" ht="18" hidden="1" customHeight="1"/>
    <row r="402" ht="18" hidden="1" customHeight="1"/>
    <row r="403" ht="18" hidden="1" customHeight="1"/>
    <row r="404" ht="18" hidden="1" customHeight="1"/>
    <row r="405" ht="18" hidden="1" customHeight="1"/>
    <row r="406" ht="18" hidden="1" customHeight="1"/>
    <row r="407" ht="18" hidden="1" customHeight="1"/>
    <row r="408" ht="18" hidden="1" customHeight="1"/>
    <row r="409" ht="18" hidden="1" customHeight="1"/>
    <row r="410" ht="18" hidden="1" customHeight="1"/>
    <row r="411" ht="18" hidden="1" customHeight="1"/>
    <row r="412" ht="18" hidden="1" customHeight="1"/>
    <row r="413" ht="18" hidden="1" customHeight="1"/>
    <row r="414" ht="18" hidden="1" customHeight="1"/>
    <row r="415" ht="18" hidden="1" customHeight="1"/>
    <row r="416" ht="18" hidden="1" customHeight="1"/>
    <row r="417" ht="18" hidden="1" customHeight="1"/>
    <row r="418" ht="18" hidden="1" customHeight="1"/>
    <row r="419" ht="18" hidden="1" customHeight="1"/>
    <row r="420" ht="18" hidden="1" customHeight="1"/>
    <row r="421" ht="18" hidden="1" customHeight="1"/>
    <row r="422" ht="18" hidden="1" customHeight="1"/>
    <row r="423" ht="18" hidden="1" customHeight="1"/>
    <row r="424" ht="18" hidden="1" customHeight="1"/>
    <row r="425" ht="18" hidden="1" customHeight="1"/>
    <row r="426" ht="18" hidden="1" customHeight="1"/>
    <row r="427" ht="18" hidden="1" customHeight="1"/>
    <row r="428" ht="18" hidden="1" customHeight="1"/>
    <row r="429" ht="18" hidden="1" customHeight="1"/>
    <row r="430" ht="18" hidden="1" customHeight="1"/>
    <row r="431" ht="18" hidden="1" customHeight="1"/>
    <row r="432" ht="18" hidden="1" customHeight="1"/>
    <row r="433" ht="18" hidden="1" customHeight="1"/>
    <row r="434" ht="18" hidden="1" customHeight="1"/>
    <row r="435" ht="18" hidden="1" customHeight="1"/>
    <row r="436" ht="18" hidden="1" customHeight="1"/>
    <row r="437" ht="18" hidden="1" customHeight="1"/>
    <row r="438" ht="18" hidden="1" customHeight="1"/>
    <row r="439" ht="18" hidden="1" customHeight="1"/>
    <row r="440" ht="18" hidden="1" customHeight="1"/>
    <row r="441" ht="18" hidden="1" customHeight="1"/>
    <row r="442" ht="18" hidden="1" customHeight="1"/>
    <row r="443" ht="18" hidden="1" customHeight="1"/>
    <row r="444" ht="18" hidden="1" customHeight="1"/>
    <row r="445" ht="18" hidden="1" customHeight="1"/>
    <row r="446" ht="18" hidden="1" customHeight="1"/>
    <row r="447" ht="18" hidden="1" customHeight="1"/>
    <row r="448" ht="18" hidden="1" customHeight="1"/>
    <row r="449" ht="18" hidden="1" customHeight="1"/>
    <row r="450" ht="18" hidden="1" customHeight="1"/>
    <row r="451" ht="18" hidden="1" customHeight="1"/>
    <row r="452" ht="18" hidden="1" customHeight="1"/>
    <row r="453" ht="18" hidden="1" customHeight="1"/>
    <row r="454" ht="18" hidden="1" customHeight="1"/>
    <row r="455" ht="18" hidden="1" customHeight="1"/>
    <row r="456" ht="18" hidden="1" customHeight="1"/>
    <row r="457" ht="18" hidden="1" customHeight="1"/>
    <row r="458" ht="18" hidden="1" customHeight="1"/>
    <row r="459" ht="18" hidden="1" customHeight="1"/>
    <row r="460" ht="18" hidden="1" customHeight="1"/>
    <row r="461" ht="18" hidden="1" customHeight="1"/>
    <row r="462" ht="18" hidden="1" customHeight="1"/>
    <row r="463" ht="18" hidden="1" customHeight="1"/>
    <row r="464" ht="18" hidden="1" customHeight="1"/>
    <row r="465" ht="18" hidden="1" customHeight="1"/>
    <row r="466" ht="18" hidden="1" customHeight="1"/>
    <row r="467" ht="18" hidden="1" customHeight="1"/>
    <row r="468" ht="18" hidden="1" customHeight="1"/>
    <row r="469" ht="18" hidden="1" customHeight="1"/>
    <row r="470" ht="18" hidden="1" customHeight="1"/>
    <row r="471" ht="18" hidden="1" customHeight="1"/>
    <row r="472" ht="18" hidden="1" customHeight="1"/>
    <row r="473" ht="18" hidden="1" customHeight="1"/>
    <row r="474" ht="18" hidden="1" customHeight="1"/>
    <row r="475" ht="18" hidden="1" customHeight="1"/>
    <row r="476" ht="18" hidden="1" customHeight="1"/>
    <row r="477" ht="18" hidden="1" customHeight="1"/>
    <row r="478" ht="18" hidden="1" customHeight="1"/>
    <row r="479" ht="18" hidden="1" customHeight="1"/>
    <row r="480" ht="18" hidden="1" customHeight="1"/>
    <row r="481" ht="18" hidden="1" customHeight="1"/>
    <row r="482" ht="18" hidden="1" customHeight="1"/>
    <row r="483" ht="18" hidden="1" customHeight="1"/>
    <row r="484" ht="18" hidden="1" customHeight="1"/>
    <row r="485" ht="18" hidden="1" customHeight="1"/>
    <row r="486" ht="18" hidden="1" customHeight="1"/>
    <row r="487" ht="18" hidden="1" customHeight="1"/>
    <row r="488" ht="18" hidden="1" customHeight="1"/>
    <row r="489" ht="18" hidden="1" customHeight="1"/>
    <row r="490" ht="18" hidden="1" customHeight="1"/>
    <row r="491" ht="18" hidden="1" customHeight="1"/>
    <row r="492" ht="18" hidden="1" customHeight="1"/>
    <row r="493" ht="18" hidden="1" customHeight="1"/>
    <row r="494" ht="18" hidden="1" customHeight="1"/>
    <row r="495" ht="18" hidden="1" customHeight="1"/>
    <row r="496" ht="18" hidden="1" customHeight="1"/>
    <row r="497" ht="18" hidden="1" customHeight="1"/>
    <row r="498" ht="18" hidden="1" customHeight="1"/>
    <row r="499" ht="18" hidden="1" customHeight="1"/>
    <row r="500" ht="18" hidden="1" customHeight="1"/>
    <row r="501" ht="18" hidden="1" customHeight="1"/>
    <row r="502" ht="18" hidden="1" customHeight="1"/>
    <row r="503" ht="18" hidden="1" customHeight="1"/>
    <row r="504" ht="18" hidden="1" customHeight="1"/>
    <row r="505" ht="18" hidden="1" customHeight="1"/>
    <row r="506" ht="18" hidden="1" customHeight="1"/>
    <row r="507" ht="18" hidden="1" customHeight="1"/>
    <row r="508" ht="18" hidden="1" customHeight="1"/>
    <row r="509" ht="18" hidden="1" customHeight="1"/>
    <row r="510" ht="18" hidden="1" customHeight="1"/>
    <row r="511" ht="18" hidden="1" customHeight="1"/>
    <row r="512" ht="18" hidden="1" customHeight="1"/>
    <row r="513" ht="18" hidden="1" customHeight="1"/>
    <row r="514" ht="18" hidden="1" customHeight="1"/>
    <row r="515" ht="18" hidden="1" customHeight="1"/>
    <row r="516" ht="18" hidden="1" customHeight="1"/>
    <row r="517" ht="18" hidden="1" customHeight="1"/>
    <row r="518" ht="18" hidden="1" customHeight="1"/>
    <row r="519" ht="18" hidden="1" customHeight="1"/>
    <row r="520" ht="18" hidden="1" customHeight="1"/>
    <row r="521" ht="18" hidden="1" customHeight="1"/>
    <row r="522" ht="18" hidden="1" customHeight="1"/>
    <row r="523" ht="18" hidden="1" customHeight="1"/>
    <row r="524" ht="18" hidden="1" customHeight="1"/>
    <row r="525" ht="18" hidden="1" customHeight="1"/>
    <row r="526" ht="18" hidden="1" customHeight="1"/>
    <row r="527" ht="18" hidden="1" customHeight="1"/>
    <row r="528" ht="18" hidden="1" customHeight="1"/>
    <row r="529" ht="18" hidden="1" customHeight="1"/>
    <row r="530" ht="18" hidden="1" customHeight="1"/>
    <row r="531" ht="18" hidden="1" customHeight="1"/>
    <row r="532" ht="18" hidden="1" customHeight="1"/>
    <row r="533" ht="18" hidden="1" customHeight="1"/>
    <row r="534" ht="18" hidden="1" customHeight="1"/>
    <row r="535" ht="18" hidden="1" customHeight="1"/>
    <row r="536" ht="18" hidden="1" customHeight="1"/>
    <row r="537" ht="18" hidden="1" customHeight="1"/>
    <row r="538" ht="18" hidden="1" customHeight="1"/>
    <row r="539" ht="18" hidden="1" customHeight="1"/>
    <row r="540" ht="18" hidden="1" customHeight="1"/>
    <row r="541" ht="18" hidden="1" customHeight="1"/>
    <row r="542" ht="18" hidden="1" customHeight="1"/>
    <row r="543" ht="18" hidden="1" customHeight="1"/>
    <row r="544" ht="18" hidden="1" customHeight="1"/>
    <row r="545" ht="18" hidden="1" customHeight="1"/>
    <row r="546" ht="18" hidden="1" customHeight="1"/>
    <row r="547" ht="18" hidden="1" customHeight="1"/>
    <row r="548" ht="18" hidden="1" customHeight="1"/>
    <row r="549" ht="18" hidden="1" customHeight="1"/>
    <row r="550" ht="18" hidden="1" customHeight="1"/>
    <row r="551" ht="18" hidden="1" customHeight="1"/>
    <row r="552" ht="18" hidden="1" customHeight="1"/>
    <row r="553" ht="18" hidden="1" customHeight="1"/>
    <row r="554" ht="18" hidden="1" customHeight="1"/>
    <row r="555" ht="18" hidden="1" customHeight="1"/>
    <row r="556" ht="18" hidden="1" customHeight="1"/>
    <row r="557" ht="18" hidden="1" customHeight="1"/>
    <row r="558" ht="18" hidden="1" customHeight="1"/>
    <row r="559" ht="18" hidden="1" customHeight="1"/>
    <row r="560" ht="18" hidden="1" customHeight="1"/>
    <row r="561" ht="18" hidden="1" customHeight="1"/>
    <row r="562" ht="18" hidden="1" customHeight="1"/>
    <row r="563" ht="18" hidden="1" customHeight="1"/>
    <row r="564" ht="18" hidden="1" customHeight="1"/>
    <row r="565" ht="18" hidden="1" customHeight="1"/>
    <row r="566" ht="18" hidden="1" customHeight="1"/>
    <row r="567" ht="18" hidden="1" customHeight="1"/>
    <row r="568" ht="18" hidden="1" customHeight="1"/>
    <row r="569" ht="18" hidden="1" customHeight="1"/>
    <row r="570" ht="18" hidden="1" customHeight="1"/>
    <row r="571" ht="18" hidden="1" customHeight="1"/>
    <row r="572" ht="18" hidden="1" customHeight="1"/>
    <row r="573" ht="18" hidden="1" customHeight="1"/>
    <row r="574" ht="18" hidden="1" customHeight="1"/>
    <row r="575" ht="18" hidden="1" customHeight="1"/>
    <row r="576" ht="18" hidden="1" customHeight="1"/>
    <row r="577" ht="18" hidden="1" customHeight="1"/>
    <row r="578" ht="18" hidden="1" customHeight="1"/>
    <row r="579" ht="18" hidden="1" customHeight="1"/>
    <row r="580" ht="18" hidden="1" customHeight="1"/>
    <row r="581" ht="18" hidden="1" customHeight="1"/>
    <row r="582" ht="18" hidden="1" customHeight="1"/>
    <row r="583" ht="18" hidden="1" customHeight="1"/>
    <row r="584" ht="18" hidden="1" customHeight="1"/>
    <row r="585" ht="18" hidden="1" customHeight="1"/>
    <row r="586" ht="18" hidden="1" customHeight="1"/>
    <row r="587" ht="18" hidden="1" customHeight="1"/>
    <row r="588" ht="18" hidden="1" customHeight="1"/>
    <row r="589" ht="18" hidden="1" customHeight="1"/>
    <row r="590" ht="18" hidden="1" customHeight="1"/>
    <row r="591" ht="18" hidden="1" customHeight="1"/>
    <row r="592" ht="18" hidden="1" customHeight="1"/>
    <row r="593" ht="18" hidden="1" customHeight="1"/>
    <row r="594" ht="18" hidden="1" customHeight="1"/>
    <row r="595" ht="18" hidden="1" customHeight="1"/>
    <row r="596" ht="18" hidden="1" customHeight="1"/>
    <row r="597" ht="18" hidden="1" customHeight="1"/>
    <row r="598" ht="18" hidden="1" customHeight="1"/>
    <row r="599" ht="18" hidden="1" customHeight="1"/>
    <row r="600" ht="18" hidden="1" customHeight="1"/>
    <row r="601" ht="18" hidden="1" customHeight="1"/>
    <row r="602" ht="18" hidden="1" customHeight="1"/>
    <row r="603" ht="18" hidden="1" customHeight="1"/>
    <row r="604" ht="18" hidden="1" customHeight="1"/>
    <row r="605" ht="18" hidden="1" customHeight="1"/>
    <row r="606" ht="18" hidden="1" customHeight="1"/>
    <row r="607" ht="18" hidden="1" customHeight="1"/>
    <row r="608" ht="18" hidden="1" customHeight="1"/>
    <row r="609" ht="18" hidden="1" customHeight="1"/>
    <row r="610" ht="18" hidden="1" customHeight="1"/>
    <row r="611" ht="18" hidden="1" customHeight="1"/>
    <row r="612" ht="18" hidden="1" customHeight="1"/>
    <row r="613" ht="18" hidden="1" customHeight="1"/>
    <row r="614" ht="18" hidden="1" customHeight="1"/>
    <row r="615" ht="18" hidden="1" customHeight="1"/>
    <row r="616" ht="18" hidden="1" customHeight="1"/>
    <row r="617" ht="18" hidden="1" customHeight="1"/>
    <row r="618" ht="18" hidden="1" customHeight="1"/>
    <row r="619" ht="18" hidden="1" customHeight="1"/>
    <row r="620" ht="18" hidden="1" customHeight="1"/>
    <row r="621" ht="18" hidden="1" customHeight="1"/>
    <row r="622" ht="18" hidden="1" customHeight="1"/>
    <row r="623" ht="18" hidden="1" customHeight="1"/>
    <row r="624" ht="18" hidden="1" customHeight="1"/>
    <row r="625" ht="18" hidden="1" customHeight="1"/>
    <row r="626" ht="18" hidden="1" customHeight="1"/>
    <row r="627" ht="18" hidden="1" customHeight="1"/>
    <row r="628" ht="18" hidden="1" customHeight="1"/>
    <row r="629" ht="18" hidden="1" customHeight="1"/>
    <row r="630" ht="18" hidden="1" customHeight="1"/>
    <row r="631" ht="18" hidden="1" customHeight="1"/>
    <row r="632" ht="18" hidden="1" customHeight="1"/>
    <row r="633" ht="18" hidden="1" customHeight="1"/>
    <row r="634" ht="18" hidden="1" customHeight="1"/>
    <row r="635" ht="18" hidden="1" customHeight="1"/>
    <row r="636" ht="18" hidden="1" customHeight="1"/>
    <row r="637" ht="18" hidden="1" customHeight="1"/>
    <row r="638" ht="18" hidden="1" customHeight="1"/>
    <row r="639" ht="18" hidden="1" customHeight="1"/>
    <row r="640" ht="18" hidden="1" customHeight="1"/>
    <row r="641" ht="18" hidden="1" customHeight="1"/>
    <row r="642" ht="18" hidden="1" customHeight="1"/>
    <row r="643" ht="18" hidden="1" customHeight="1"/>
    <row r="644" ht="18" hidden="1" customHeight="1"/>
    <row r="645" ht="18" hidden="1" customHeight="1"/>
    <row r="646" ht="18" hidden="1" customHeight="1"/>
    <row r="647" ht="18" hidden="1" customHeight="1"/>
    <row r="648" ht="18" hidden="1" customHeight="1"/>
    <row r="649" ht="18" hidden="1" customHeight="1"/>
    <row r="650" ht="18" hidden="1" customHeight="1"/>
    <row r="651" ht="18" hidden="1" customHeight="1"/>
    <row r="652" ht="18" hidden="1" customHeight="1"/>
    <row r="653" ht="18" hidden="1" customHeight="1"/>
    <row r="654" ht="18" hidden="1" customHeight="1"/>
    <row r="655" ht="18" hidden="1" customHeight="1"/>
    <row r="656" ht="18" hidden="1" customHeight="1"/>
    <row r="657" ht="18" hidden="1" customHeight="1"/>
    <row r="658" ht="18" hidden="1" customHeight="1"/>
    <row r="659" ht="18" hidden="1" customHeight="1"/>
    <row r="660" ht="18" hidden="1" customHeight="1"/>
    <row r="661" ht="18" hidden="1" customHeight="1"/>
    <row r="662" ht="18" hidden="1" customHeight="1"/>
    <row r="663" ht="18" hidden="1" customHeight="1"/>
    <row r="664" ht="18" hidden="1" customHeight="1"/>
    <row r="665" ht="18" hidden="1" customHeight="1"/>
    <row r="666" ht="18" hidden="1" customHeight="1"/>
    <row r="667" ht="18" hidden="1" customHeight="1"/>
    <row r="668" ht="18" hidden="1" customHeight="1"/>
    <row r="669" ht="18" hidden="1" customHeight="1"/>
    <row r="670" ht="18" hidden="1" customHeight="1"/>
    <row r="671" ht="18" hidden="1" customHeight="1"/>
    <row r="672" ht="18" hidden="1" customHeight="1"/>
    <row r="673" ht="18" hidden="1" customHeight="1"/>
    <row r="674" ht="18" hidden="1" customHeight="1"/>
    <row r="675" ht="18" hidden="1" customHeight="1"/>
    <row r="676" ht="18" hidden="1" customHeight="1"/>
    <row r="677" ht="18" hidden="1" customHeight="1"/>
    <row r="678" ht="18" hidden="1" customHeight="1"/>
    <row r="679" ht="18" hidden="1" customHeight="1"/>
    <row r="680" ht="18" hidden="1" customHeight="1"/>
    <row r="681" ht="18" hidden="1" customHeight="1"/>
    <row r="682" ht="18" hidden="1" customHeight="1"/>
    <row r="683" ht="18" hidden="1" customHeight="1"/>
    <row r="684" ht="18" hidden="1" customHeight="1"/>
    <row r="685" ht="18" hidden="1" customHeight="1"/>
    <row r="686" ht="18" hidden="1" customHeight="1"/>
    <row r="687" ht="18" hidden="1" customHeight="1"/>
    <row r="688" ht="18" hidden="1" customHeight="1"/>
    <row r="689" ht="18" hidden="1" customHeight="1"/>
    <row r="690" ht="18" hidden="1" customHeight="1"/>
    <row r="691" ht="18" hidden="1" customHeight="1"/>
    <row r="692" ht="18" hidden="1" customHeight="1"/>
    <row r="693" ht="18" hidden="1" customHeight="1"/>
    <row r="694" ht="18" hidden="1" customHeight="1"/>
    <row r="695" ht="18" hidden="1" customHeight="1"/>
    <row r="696" ht="18" hidden="1" customHeight="1"/>
    <row r="697" ht="18" hidden="1" customHeight="1"/>
    <row r="698" ht="18" hidden="1" customHeight="1"/>
    <row r="699" ht="18" hidden="1" customHeight="1"/>
    <row r="700" ht="18" hidden="1" customHeight="1"/>
    <row r="701" ht="18" hidden="1" customHeight="1"/>
    <row r="702" ht="18" hidden="1" customHeight="1"/>
    <row r="703" ht="18" hidden="1" customHeight="1"/>
    <row r="704" ht="18" hidden="1" customHeight="1"/>
    <row r="705" ht="18" hidden="1" customHeight="1"/>
    <row r="706" ht="18" hidden="1" customHeight="1"/>
    <row r="707" ht="18" hidden="1" customHeight="1"/>
    <row r="708" ht="18" hidden="1" customHeight="1"/>
    <row r="709" ht="18" hidden="1" customHeight="1"/>
    <row r="710" ht="18" hidden="1" customHeight="1"/>
    <row r="711" ht="18" hidden="1" customHeight="1"/>
    <row r="712" ht="18" hidden="1" customHeight="1"/>
    <row r="713" ht="18" hidden="1" customHeight="1"/>
    <row r="714" ht="18" hidden="1" customHeight="1"/>
    <row r="715" ht="18" hidden="1" customHeight="1"/>
    <row r="716" ht="18" hidden="1" customHeight="1"/>
    <row r="717" ht="18" hidden="1" customHeight="1"/>
    <row r="718" ht="18" hidden="1" customHeight="1"/>
    <row r="719" ht="18" hidden="1" customHeight="1"/>
    <row r="720" ht="18" hidden="1" customHeight="1"/>
    <row r="721" ht="18" hidden="1" customHeight="1"/>
    <row r="722" ht="18" hidden="1" customHeight="1"/>
    <row r="723" ht="18" hidden="1" customHeight="1"/>
    <row r="724" ht="18" hidden="1" customHeight="1"/>
    <row r="725" ht="18" hidden="1" customHeight="1"/>
    <row r="726" ht="18" hidden="1" customHeight="1"/>
    <row r="727" ht="18" hidden="1" customHeight="1"/>
    <row r="728" ht="18" hidden="1" customHeight="1"/>
    <row r="729" ht="18" hidden="1" customHeight="1"/>
    <row r="730" ht="18" hidden="1" customHeight="1"/>
    <row r="731" ht="18" hidden="1" customHeight="1"/>
    <row r="732" ht="18" hidden="1" customHeight="1"/>
    <row r="733" ht="18" hidden="1" customHeight="1"/>
    <row r="734" ht="18" hidden="1" customHeight="1"/>
    <row r="735" ht="18" hidden="1" customHeight="1"/>
    <row r="736" ht="18" hidden="1" customHeight="1"/>
    <row r="737" ht="18" hidden="1" customHeight="1"/>
    <row r="738" ht="18" hidden="1" customHeight="1"/>
    <row r="739" ht="18" hidden="1" customHeight="1"/>
    <row r="740" ht="18" hidden="1" customHeight="1"/>
    <row r="741" ht="18" hidden="1" customHeight="1"/>
    <row r="742" ht="18" hidden="1" customHeight="1"/>
    <row r="743" ht="18" hidden="1" customHeight="1"/>
    <row r="744" ht="18" hidden="1" customHeight="1"/>
    <row r="745" ht="18" hidden="1" customHeight="1"/>
    <row r="746" ht="18" hidden="1" customHeight="1"/>
    <row r="747" ht="18" hidden="1" customHeight="1"/>
    <row r="748" ht="18" hidden="1" customHeight="1"/>
    <row r="749" ht="18" hidden="1" customHeight="1"/>
    <row r="750" ht="18" hidden="1" customHeight="1"/>
    <row r="751" ht="18" hidden="1" customHeight="1"/>
    <row r="752" ht="18" hidden="1" customHeight="1"/>
    <row r="753" ht="18" hidden="1" customHeight="1"/>
    <row r="754" ht="18" hidden="1" customHeight="1"/>
    <row r="755" ht="18" hidden="1" customHeight="1"/>
    <row r="756" ht="18" hidden="1" customHeight="1"/>
    <row r="757" ht="18" hidden="1" customHeight="1"/>
    <row r="758" ht="18" hidden="1" customHeight="1"/>
    <row r="759" ht="18" hidden="1" customHeight="1"/>
    <row r="760" ht="18" hidden="1" customHeight="1"/>
    <row r="761" ht="18" hidden="1" customHeight="1"/>
    <row r="762" ht="18" hidden="1" customHeight="1"/>
    <row r="763" ht="18" hidden="1" customHeight="1"/>
    <row r="764" ht="18" hidden="1" customHeight="1"/>
    <row r="765" ht="18" hidden="1" customHeight="1"/>
    <row r="766" ht="18" hidden="1" customHeight="1"/>
    <row r="767" ht="18" hidden="1" customHeight="1"/>
    <row r="768" ht="18" hidden="1" customHeight="1"/>
    <row r="769" ht="18" hidden="1" customHeight="1"/>
    <row r="770" ht="18" hidden="1" customHeight="1"/>
    <row r="771" ht="18" hidden="1" customHeight="1"/>
    <row r="772" ht="18" hidden="1" customHeight="1"/>
    <row r="773" ht="18" hidden="1" customHeight="1"/>
    <row r="774" ht="18" hidden="1" customHeight="1"/>
    <row r="775" ht="18" hidden="1" customHeight="1"/>
    <row r="776" ht="18" hidden="1" customHeight="1"/>
    <row r="777" ht="18" hidden="1" customHeight="1"/>
    <row r="778" ht="18" hidden="1" customHeight="1"/>
    <row r="779" ht="18" hidden="1" customHeight="1"/>
    <row r="780" ht="18" hidden="1" customHeight="1"/>
    <row r="781" ht="18" hidden="1" customHeight="1"/>
    <row r="782" ht="18" hidden="1" customHeight="1"/>
    <row r="783" ht="18" hidden="1" customHeight="1"/>
    <row r="784" ht="18" hidden="1" customHeight="1"/>
  </sheetData>
  <mergeCells count="50">
    <mergeCell ref="D5:R6"/>
    <mergeCell ref="D3:R4"/>
    <mergeCell ref="D27:E27"/>
    <mergeCell ref="D42:E42"/>
    <mergeCell ref="E9:G9"/>
    <mergeCell ref="J9:K9"/>
    <mergeCell ref="E11:F11"/>
    <mergeCell ref="J11:L11"/>
    <mergeCell ref="G35:I35"/>
    <mergeCell ref="K35:M35"/>
    <mergeCell ref="D25:E25"/>
    <mergeCell ref="D38:E38"/>
    <mergeCell ref="D40:E40"/>
    <mergeCell ref="F13:H13"/>
    <mergeCell ref="G42:H42"/>
    <mergeCell ref="K38:L38"/>
    <mergeCell ref="D46:R49"/>
    <mergeCell ref="P9:R9"/>
    <mergeCell ref="G23:H23"/>
    <mergeCell ref="G25:H25"/>
    <mergeCell ref="G27:H27"/>
    <mergeCell ref="K23:L23"/>
    <mergeCell ref="K24:L24"/>
    <mergeCell ref="K25:L25"/>
    <mergeCell ref="K26:L26"/>
    <mergeCell ref="K27:L27"/>
    <mergeCell ref="D14:N15"/>
    <mergeCell ref="D23:E23"/>
    <mergeCell ref="M9:O9"/>
    <mergeCell ref="N11:O11"/>
    <mergeCell ref="G20:I20"/>
    <mergeCell ref="D34:Q34"/>
    <mergeCell ref="K42:L42"/>
    <mergeCell ref="K20:M20"/>
    <mergeCell ref="G38:H38"/>
    <mergeCell ref="D31:Q31"/>
    <mergeCell ref="D32:Q33"/>
    <mergeCell ref="D36:E36"/>
    <mergeCell ref="D22:E22"/>
    <mergeCell ref="D7:R7"/>
    <mergeCell ref="D17:Q17"/>
    <mergeCell ref="D18:Q19"/>
    <mergeCell ref="T13:V14"/>
    <mergeCell ref="G40:H40"/>
    <mergeCell ref="J13:L13"/>
    <mergeCell ref="T35:U35"/>
    <mergeCell ref="T36:U36"/>
    <mergeCell ref="D24:E24"/>
    <mergeCell ref="D26:E26"/>
    <mergeCell ref="K40:L40"/>
  </mergeCells>
  <conditionalFormatting sqref="O14">
    <cfRule type="expression" dxfId="0" priority="1">
      <formula>$M$13&lt;4</formula>
    </cfRule>
  </conditionalFormatting>
  <dataValidations count="4">
    <dataValidation allowBlank="1" showErrorMessage="1" promptTitle="Nombre del proyecto" prompt="Incluya el nombre del proyecto" sqref="P9" xr:uid="{00000000-0002-0000-0700-000000000000}"/>
    <dataValidation allowBlank="1" showErrorMessage="1" promptTitle="Municipio" prompt="Seleccione el municipio donde se ubica el proyecto" sqref="J11" xr:uid="{00000000-0002-0000-0700-000001000000}"/>
    <dataValidation allowBlank="1" showErrorMessage="1" promptTitle="Provincia" prompt="Seleccione la provincia donde se ubica el proyecto" sqref="E11" xr:uid="{00000000-0002-0000-0700-000002000000}"/>
    <dataValidation allowBlank="1" showInputMessage="1" showErrorMessage="1" promptTitle="Superficie de proyecto" prompt="Superficie de proyecto, que podrá ser igual o inferior a la superficie de la parcela, expresada en ha" sqref="N11" xr:uid="{00000000-0002-0000-0700-000003000000}"/>
  </dataValidations>
  <hyperlinks>
    <hyperlink ref="D34" r:id="rId1" xr:uid="{00000000-0004-0000-0700-000007000000}"/>
    <hyperlink ref="A3" location="'1. Contenido e instrucciones'!A1" display="1. Contenidos e instrucciones" xr:uid="{44CF5BDE-D9B6-485E-AD31-F65D74702AD2}"/>
    <hyperlink ref="A4" location="'2. Datos generales proyecto'!A1" display="2. Datos generales del proyecto" xr:uid="{9C9EC500-A0FF-4F55-9860-A978FF5A85E2}"/>
    <hyperlink ref="A5" location="'3. Biomasa forestal futura'!A1" display="3. Biomasa forestal futura" xr:uid="{65C2A40E-FA27-42F4-A7B5-400224AA2082}"/>
    <hyperlink ref="A6" location="'4. Absorciones-Suelo'!A1" display="4. Cálculo de absorciones. Suelo" xr:uid="{8FCD3493-0DD8-48BE-8B6A-0B90AB656F5D}"/>
    <hyperlink ref="A7" location="'5. Resultados CO2'!A1" display="5. Resultados CO2" xr:uid="{49376D05-F5C5-4948-8408-5EE8DE9EE0B2}"/>
    <hyperlink ref="A8" location="'6.Registro-MITECO-Ihobe'!A1" display="6. Resumen y registro" xr:uid="{DC9249A9-6E44-4C1B-B4BE-C879FEAF2F45}"/>
    <hyperlink ref="A9" location="'7. Anexo-Factores de absorción'!A1" display="7. Anexo. Factores de absorción" xr:uid="{9B19CEB8-07F8-4F7E-B36B-FC3C68B37983}"/>
    <hyperlink ref="A10" location="'8.Cartografía de apoyo'!A1" display="8. Cartografía de apoyo" xr:uid="{9CF480A0-A4D1-416A-A562-B2D5618A0339}"/>
  </hyperlinks>
  <printOptions horizontalCentered="1" verticalCentered="1"/>
  <pageMargins left="0.23622047244094491" right="0.23622047244094491" top="0.35433070866141736" bottom="0.35433070866141736" header="0.31496062992125984" footer="0.31496062992125984"/>
  <pageSetup paperSize="9" scale="65" orientation="landscape" r:id="rId2"/>
  <ignoredErrors>
    <ignoredError sqref="O26:Q26 M13" evalError="1"/>
  </ignoredErrors>
  <drawing r:id="rId3"/>
  <legacyDrawing r:id="rId4"/>
  <mc:AlternateContent xmlns:mc="http://schemas.openxmlformats.org/markup-compatibility/2006">
    <mc:Choice Requires="x14">
      <controls>
        <mc:AlternateContent xmlns:mc="http://schemas.openxmlformats.org/markup-compatibility/2006">
          <mc:Choice Requires="x14">
            <control shapeId="7171" r:id="rId5" name="Button 3">
              <controlPr defaultSize="0" print="0" autoFill="0" autoPict="0" macro="[0]!PantallaNormal">
                <anchor moveWithCells="1" sizeWithCells="1">
                  <from>
                    <xdr:col>19</xdr:col>
                    <xdr:colOff>371475</xdr:colOff>
                    <xdr:row>7</xdr:row>
                    <xdr:rowOff>209550</xdr:rowOff>
                  </from>
                  <to>
                    <xdr:col>20</xdr:col>
                    <xdr:colOff>466725</xdr:colOff>
                    <xdr:row>9</xdr:row>
                    <xdr:rowOff>133350</xdr:rowOff>
                  </to>
                </anchor>
              </controlPr>
            </control>
          </mc:Choice>
        </mc:AlternateContent>
        <mc:AlternateContent xmlns:mc="http://schemas.openxmlformats.org/markup-compatibility/2006">
          <mc:Choice Requires="x14">
            <control shapeId="7172" r:id="rId6" name="Button 4">
              <controlPr defaultSize="0" print="0" autoFill="0" autoPict="0" macro="[0]!PantallaCompleta.PantallaCompleta">
                <anchor moveWithCells="1" sizeWithCells="1">
                  <from>
                    <xdr:col>19</xdr:col>
                    <xdr:colOff>371475</xdr:colOff>
                    <xdr:row>5</xdr:row>
                    <xdr:rowOff>428625</xdr:rowOff>
                  </from>
                  <to>
                    <xdr:col>20</xdr:col>
                    <xdr:colOff>466725</xdr:colOff>
                    <xdr:row>7</xdr:row>
                    <xdr:rowOff>57150</xdr:rowOff>
                  </to>
                </anchor>
              </controlPr>
            </control>
          </mc:Choice>
        </mc:AlternateContent>
        <mc:AlternateContent xmlns:mc="http://schemas.openxmlformats.org/markup-compatibility/2006">
          <mc:Choice Requires="x14">
            <control shapeId="7173" r:id="rId7" name="Button 5">
              <controlPr defaultSize="0" print="0" autoFill="0" autoPict="0" macro="[0]!Hide_Columns_Toggle">
                <anchor moveWithCells="1" sizeWithCells="1">
                  <from>
                    <xdr:col>19</xdr:col>
                    <xdr:colOff>219075</xdr:colOff>
                    <xdr:row>3</xdr:row>
                    <xdr:rowOff>123825</xdr:rowOff>
                  </from>
                  <to>
                    <xdr:col>20</xdr:col>
                    <xdr:colOff>571500</xdr:colOff>
                    <xdr:row>5</xdr:row>
                    <xdr:rowOff>238125</xdr:rowOff>
                  </to>
                </anchor>
              </controlPr>
            </control>
          </mc:Choice>
        </mc:AlternateContent>
        <mc:AlternateContent xmlns:mc="http://schemas.openxmlformats.org/markup-compatibility/2006">
          <mc:Choice Requires="x14">
            <control shapeId="7175" r:id="rId8" name="Button 7">
              <controlPr defaultSize="0" print="0" autoFill="0" autoPict="0" macro="[0]!ExportarPDF">
                <anchor moveWithCells="1" sizeWithCells="1">
                  <from>
                    <xdr:col>19</xdr:col>
                    <xdr:colOff>371475</xdr:colOff>
                    <xdr:row>10</xdr:row>
                    <xdr:rowOff>47625</xdr:rowOff>
                  </from>
                  <to>
                    <xdr:col>20</xdr:col>
                    <xdr:colOff>466725</xdr:colOff>
                    <xdr:row>11</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Title="Zonas incendidadas" prompt="Celda donde contestar SI/NO en caso de haberse realizado actuaciones forestales para el establecimiento de una masa forestal tras un incendio" xr:uid="{00000000-0002-0000-0700-000004000000}">
          <x14:formula1>
            <xm:f>IF($D$14="",D14,NEIKER!$K$84:$K$85)</xm:f>
          </x14:formula1>
          <xm:sqref>O14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3">
    <tabColor rgb="FF339966"/>
  </sheetPr>
  <dimension ref="A1:AF569"/>
  <sheetViews>
    <sheetView showGridLines="0" showRowColHeaders="0" topLeftCell="A67" zoomScale="80" zoomScaleNormal="80" workbookViewId="0">
      <selection activeCell="A8" sqref="A8"/>
    </sheetView>
  </sheetViews>
  <sheetFormatPr baseColWidth="10" defaultColWidth="0" defaultRowHeight="0" customHeight="1" zeroHeight="1"/>
  <cols>
    <col min="1" max="1" width="35.7109375" style="692" customWidth="1"/>
    <col min="2" max="2" width="7.7109375" style="692" customWidth="1"/>
    <col min="3" max="3" width="7.7109375" style="691" customWidth="1"/>
    <col min="4" max="4" width="42.85546875" style="691" customWidth="1"/>
    <col min="5" max="5" width="6.7109375" style="691" customWidth="1"/>
    <col min="6" max="10" width="7.7109375" style="691" customWidth="1"/>
    <col min="11" max="11" width="18.7109375" style="691" customWidth="1"/>
    <col min="12" max="12" width="5.28515625" style="691" customWidth="1"/>
    <col min="13" max="15" width="11.42578125" style="691" customWidth="1"/>
    <col min="16" max="16" width="9.5703125" style="691" customWidth="1"/>
    <col min="17" max="17" width="11.42578125" style="691" customWidth="1"/>
    <col min="18" max="18" width="9.5703125" style="691" customWidth="1"/>
    <col min="19" max="20" width="4.5703125" style="691" customWidth="1"/>
    <col min="21" max="23" width="7.7109375" style="691" customWidth="1"/>
    <col min="24" max="24" width="11.42578125" style="681" customWidth="1"/>
    <col min="25" max="16384" width="11.42578125" style="681" hidden="1"/>
  </cols>
  <sheetData>
    <row r="1" spans="1:32" ht="15.75" customHeight="1" thickBot="1">
      <c r="A1" s="664" t="s">
        <v>677</v>
      </c>
      <c r="B1" s="711"/>
      <c r="C1" s="675"/>
      <c r="D1" s="665"/>
      <c r="E1" s="665"/>
      <c r="F1" s="665"/>
      <c r="G1" s="665"/>
      <c r="H1" s="665"/>
      <c r="I1" s="665"/>
      <c r="J1" s="665"/>
      <c r="K1" s="665"/>
      <c r="L1" s="665"/>
      <c r="M1" s="665"/>
      <c r="N1" s="665"/>
      <c r="O1" s="665"/>
      <c r="P1" s="665"/>
      <c r="Q1" s="665"/>
      <c r="R1" s="665"/>
      <c r="S1" s="665"/>
      <c r="T1" s="665"/>
      <c r="U1" s="701"/>
      <c r="V1" s="665"/>
      <c r="W1" s="665"/>
      <c r="X1" s="665"/>
    </row>
    <row r="2" spans="1:32" s="682" customFormat="1" ht="24.95" customHeight="1" thickTop="1">
      <c r="A2" s="787" t="s">
        <v>678</v>
      </c>
      <c r="B2" s="665"/>
      <c r="C2" s="675"/>
      <c r="D2" s="1149" t="s">
        <v>856</v>
      </c>
      <c r="E2" s="1150"/>
      <c r="F2" s="1150"/>
      <c r="G2" s="1150"/>
      <c r="H2" s="1150"/>
      <c r="I2" s="1150"/>
      <c r="J2" s="1150"/>
      <c r="K2" s="1150"/>
      <c r="L2" s="1150"/>
      <c r="M2" s="1150"/>
      <c r="N2" s="1150"/>
      <c r="O2" s="1150"/>
      <c r="P2" s="1150"/>
      <c r="Q2" s="1150"/>
      <c r="R2" s="1150"/>
      <c r="S2" s="1150"/>
      <c r="T2" s="1151"/>
      <c r="U2" s="701"/>
      <c r="V2" s="665"/>
      <c r="W2" s="665"/>
      <c r="X2" s="665"/>
    </row>
    <row r="3" spans="1:32" s="682" customFormat="1" ht="24.95" customHeight="1" thickBot="1">
      <c r="A3" s="786" t="s">
        <v>679</v>
      </c>
      <c r="B3" s="665"/>
      <c r="C3" s="675"/>
      <c r="D3" s="1152"/>
      <c r="E3" s="1153"/>
      <c r="F3" s="1153"/>
      <c r="G3" s="1153"/>
      <c r="H3" s="1153"/>
      <c r="I3" s="1153"/>
      <c r="J3" s="1153"/>
      <c r="K3" s="1153"/>
      <c r="L3" s="1153"/>
      <c r="M3" s="1153"/>
      <c r="N3" s="1153"/>
      <c r="O3" s="1153"/>
      <c r="P3" s="1153"/>
      <c r="Q3" s="1153"/>
      <c r="R3" s="1153"/>
      <c r="S3" s="1153"/>
      <c r="T3" s="1154"/>
      <c r="U3" s="701"/>
      <c r="V3" s="665"/>
      <c r="W3" s="665"/>
      <c r="X3" s="665"/>
    </row>
    <row r="4" spans="1:32" ht="15.75" customHeight="1" thickTop="1" thickBot="1">
      <c r="A4" s="773" t="s">
        <v>687</v>
      </c>
      <c r="B4" s="665"/>
      <c r="C4" s="675"/>
      <c r="D4" s="665"/>
      <c r="E4" s="665"/>
      <c r="F4" s="665"/>
      <c r="G4" s="665"/>
      <c r="H4" s="665"/>
      <c r="I4" s="665"/>
      <c r="J4" s="665"/>
      <c r="K4" s="665"/>
      <c r="L4" s="665"/>
      <c r="M4" s="665"/>
      <c r="N4" s="665"/>
      <c r="O4" s="665"/>
      <c r="P4" s="665"/>
      <c r="Q4" s="665"/>
      <c r="R4" s="665"/>
      <c r="S4" s="665"/>
      <c r="T4" s="676"/>
      <c r="U4" s="701"/>
      <c r="V4" s="676"/>
      <c r="W4" s="676"/>
      <c r="X4" s="665"/>
    </row>
    <row r="5" spans="1:32" ht="36.75" customHeight="1" thickBot="1">
      <c r="A5" s="773" t="s">
        <v>688</v>
      </c>
      <c r="B5" s="665"/>
      <c r="C5" s="675"/>
      <c r="D5" s="1139" t="s">
        <v>61</v>
      </c>
      <c r="E5" s="1140"/>
      <c r="F5" s="1143" t="s">
        <v>864</v>
      </c>
      <c r="G5" s="1144"/>
      <c r="H5" s="1144"/>
      <c r="I5" s="1144"/>
      <c r="J5" s="1144"/>
      <c r="K5" s="1145" t="s">
        <v>56</v>
      </c>
      <c r="L5" s="665"/>
      <c r="M5" s="665"/>
      <c r="N5" s="665"/>
      <c r="O5" s="665"/>
      <c r="P5" s="665"/>
      <c r="Q5" s="665"/>
      <c r="R5" s="665"/>
      <c r="S5" s="665"/>
      <c r="T5" s="676"/>
      <c r="U5" s="701"/>
      <c r="V5" s="676"/>
      <c r="W5" s="676"/>
      <c r="X5" s="665"/>
      <c r="Y5" s="683"/>
      <c r="Z5" s="683"/>
    </row>
    <row r="6" spans="1:32" ht="38.25" customHeight="1">
      <c r="A6" s="773" t="s">
        <v>738</v>
      </c>
      <c r="B6" s="665"/>
      <c r="C6" s="675"/>
      <c r="D6" s="1141"/>
      <c r="E6" s="1142"/>
      <c r="F6" s="768" t="s">
        <v>830</v>
      </c>
      <c r="G6" s="769" t="s">
        <v>831</v>
      </c>
      <c r="H6" s="769" t="s">
        <v>832</v>
      </c>
      <c r="I6" s="769" t="s">
        <v>833</v>
      </c>
      <c r="J6" s="769" t="s">
        <v>834</v>
      </c>
      <c r="K6" s="1146"/>
      <c r="L6" s="665"/>
      <c r="M6" s="665"/>
      <c r="N6" s="665"/>
      <c r="O6" s="665"/>
      <c r="P6" s="665"/>
      <c r="Q6" s="665"/>
      <c r="R6" s="665"/>
      <c r="S6" s="665"/>
      <c r="T6" s="676"/>
      <c r="U6" s="701"/>
      <c r="V6" s="676"/>
      <c r="W6" s="676"/>
      <c r="X6" s="665"/>
      <c r="Y6" s="683" t="s">
        <v>61</v>
      </c>
      <c r="Z6" s="683"/>
      <c r="AA6" s="683" t="s">
        <v>711</v>
      </c>
      <c r="AB6" s="683"/>
      <c r="AC6" s="683"/>
      <c r="AD6" s="683"/>
      <c r="AE6" s="683"/>
      <c r="AF6" s="683"/>
    </row>
    <row r="7" spans="1:32" ht="15.75" customHeight="1">
      <c r="A7" s="773" t="s">
        <v>872</v>
      </c>
      <c r="B7" s="665"/>
      <c r="C7" s="675"/>
      <c r="D7" s="1147" t="s">
        <v>2</v>
      </c>
      <c r="E7" s="1148"/>
      <c r="F7" s="723">
        <f t="shared" ref="F7:J38" si="0">ROUND(AA8,2)</f>
        <v>0.06</v>
      </c>
      <c r="G7" s="723">
        <f t="shared" si="0"/>
        <v>0.08</v>
      </c>
      <c r="H7" s="723">
        <f t="shared" si="0"/>
        <v>0.1</v>
      </c>
      <c r="I7" s="723">
        <f t="shared" si="0"/>
        <v>0.11</v>
      </c>
      <c r="J7" s="724">
        <f t="shared" si="0"/>
        <v>0.13</v>
      </c>
      <c r="K7" s="725" t="s">
        <v>110</v>
      </c>
      <c r="L7" s="665"/>
      <c r="M7" s="665"/>
      <c r="N7" s="665"/>
      <c r="O7" s="665"/>
      <c r="P7" s="665"/>
      <c r="Q7" s="665"/>
      <c r="R7" s="665"/>
      <c r="S7" s="665"/>
      <c r="T7" s="676"/>
      <c r="U7" s="701"/>
      <c r="V7" s="676"/>
      <c r="W7" s="676"/>
      <c r="X7" s="665"/>
      <c r="Y7" s="683"/>
      <c r="Z7" s="683"/>
      <c r="AA7" s="683" t="s">
        <v>101</v>
      </c>
      <c r="AB7" s="683" t="s">
        <v>102</v>
      </c>
      <c r="AC7" s="683" t="s">
        <v>103</v>
      </c>
      <c r="AD7" s="683" t="s">
        <v>104</v>
      </c>
      <c r="AE7" s="683" t="s">
        <v>105</v>
      </c>
      <c r="AF7" s="683"/>
    </row>
    <row r="8" spans="1:32" ht="15.75" customHeight="1">
      <c r="A8" s="773" t="s">
        <v>817</v>
      </c>
      <c r="B8" s="665"/>
      <c r="C8" s="675"/>
      <c r="D8" s="1135" t="s">
        <v>71</v>
      </c>
      <c r="E8" s="1136"/>
      <c r="F8" s="719">
        <f t="shared" si="0"/>
        <v>0.22</v>
      </c>
      <c r="G8" s="719">
        <f t="shared" si="0"/>
        <v>0.27</v>
      </c>
      <c r="H8" s="719">
        <f t="shared" si="0"/>
        <v>0.33</v>
      </c>
      <c r="I8" s="719">
        <f t="shared" si="0"/>
        <v>0.38</v>
      </c>
      <c r="J8" s="720">
        <f t="shared" si="0"/>
        <v>0.44</v>
      </c>
      <c r="K8" s="712" t="s">
        <v>110</v>
      </c>
      <c r="L8" s="665"/>
      <c r="M8" s="665"/>
      <c r="N8" s="665"/>
      <c r="O8" s="665"/>
      <c r="P8" s="665"/>
      <c r="Q8" s="665"/>
      <c r="R8" s="665"/>
      <c r="S8" s="665"/>
      <c r="T8" s="676"/>
      <c r="U8" s="701"/>
      <c r="V8" s="676"/>
      <c r="W8" s="676"/>
      <c r="X8" s="665"/>
      <c r="Y8" s="683" t="s">
        <v>2</v>
      </c>
      <c r="Z8" s="683"/>
      <c r="AA8" s="683">
        <v>6.3544816116135994E-2</v>
      </c>
      <c r="AB8" s="683">
        <v>7.943102014517002E-2</v>
      </c>
      <c r="AC8" s="683">
        <v>9.5317224174204004E-2</v>
      </c>
      <c r="AD8" s="683">
        <v>0.111203428203238</v>
      </c>
      <c r="AE8" s="683">
        <v>0.12708963223227199</v>
      </c>
      <c r="AF8" s="683"/>
    </row>
    <row r="9" spans="1:32" ht="15.75" customHeight="1">
      <c r="A9" s="774" t="s">
        <v>751</v>
      </c>
      <c r="B9" s="665"/>
      <c r="C9" s="675"/>
      <c r="D9" s="1135" t="s">
        <v>67</v>
      </c>
      <c r="E9" s="1136"/>
      <c r="F9" s="719">
        <f t="shared" si="0"/>
        <v>0.15</v>
      </c>
      <c r="G9" s="719">
        <f t="shared" si="0"/>
        <v>0.19</v>
      </c>
      <c r="H9" s="719">
        <f t="shared" si="0"/>
        <v>0.22</v>
      </c>
      <c r="I9" s="719">
        <f t="shared" si="0"/>
        <v>0.26</v>
      </c>
      <c r="J9" s="720">
        <f t="shared" si="0"/>
        <v>0.3</v>
      </c>
      <c r="K9" s="712" t="s">
        <v>111</v>
      </c>
      <c r="L9" s="665"/>
      <c r="M9" s="665"/>
      <c r="N9" s="665"/>
      <c r="O9" s="665"/>
      <c r="P9" s="665"/>
      <c r="Q9" s="665"/>
      <c r="R9" s="665"/>
      <c r="S9" s="665"/>
      <c r="T9" s="676"/>
      <c r="U9" s="701"/>
      <c r="V9" s="676"/>
      <c r="W9" s="676"/>
      <c r="X9" s="665"/>
      <c r="Y9" s="683" t="s">
        <v>71</v>
      </c>
      <c r="Z9" s="683"/>
      <c r="AA9" s="683">
        <v>0.21939097084791426</v>
      </c>
      <c r="AB9" s="683">
        <v>0.27423871355989282</v>
      </c>
      <c r="AC9" s="683">
        <v>0.32908645627187133</v>
      </c>
      <c r="AD9" s="683">
        <v>0.38393419898384989</v>
      </c>
      <c r="AE9" s="683">
        <v>0.43878194169582851</v>
      </c>
      <c r="AF9" s="683"/>
    </row>
    <row r="10" spans="1:32" ht="15.75" customHeight="1">
      <c r="A10" s="774" t="s">
        <v>835</v>
      </c>
      <c r="B10" s="665"/>
      <c r="C10" s="675"/>
      <c r="D10" s="1137" t="s">
        <v>5</v>
      </c>
      <c r="E10" s="1138"/>
      <c r="F10" s="719">
        <f t="shared" si="0"/>
        <v>0.06</v>
      </c>
      <c r="G10" s="719">
        <f t="shared" si="0"/>
        <v>0.08</v>
      </c>
      <c r="H10" s="719">
        <f t="shared" si="0"/>
        <v>0.1</v>
      </c>
      <c r="I10" s="719">
        <f t="shared" si="0"/>
        <v>0.11</v>
      </c>
      <c r="J10" s="720">
        <f t="shared" si="0"/>
        <v>0.13</v>
      </c>
      <c r="K10" s="712" t="s">
        <v>111</v>
      </c>
      <c r="L10" s="665"/>
      <c r="M10" s="665"/>
      <c r="N10" s="665"/>
      <c r="O10" s="665"/>
      <c r="P10" s="665"/>
      <c r="Q10" s="665"/>
      <c r="R10" s="665"/>
      <c r="S10" s="665"/>
      <c r="T10" s="676"/>
      <c r="U10" s="701"/>
      <c r="V10" s="676"/>
      <c r="W10" s="676"/>
      <c r="X10" s="665"/>
      <c r="Y10" s="683" t="s">
        <v>67</v>
      </c>
      <c r="Z10" s="683"/>
      <c r="AA10" s="683">
        <v>0.14975536130234138</v>
      </c>
      <c r="AB10" s="683">
        <v>0.18719420162792669</v>
      </c>
      <c r="AC10" s="683">
        <v>0.22463304195351205</v>
      </c>
      <c r="AD10" s="683">
        <v>0.26207188227909739</v>
      </c>
      <c r="AE10" s="683">
        <v>0.29951072260468276</v>
      </c>
      <c r="AF10" s="683"/>
    </row>
    <row r="11" spans="1:32" ht="15.75" customHeight="1">
      <c r="A11" s="667"/>
      <c r="B11" s="708"/>
      <c r="C11" s="675"/>
      <c r="D11" s="1135" t="s">
        <v>6</v>
      </c>
      <c r="E11" s="1136"/>
      <c r="F11" s="719">
        <f t="shared" si="0"/>
        <v>0.04</v>
      </c>
      <c r="G11" s="719">
        <f t="shared" si="0"/>
        <v>0.11</v>
      </c>
      <c r="H11" s="719">
        <f t="shared" si="0"/>
        <v>0.21</v>
      </c>
      <c r="I11" s="719">
        <f t="shared" si="0"/>
        <v>0.35</v>
      </c>
      <c r="J11" s="720">
        <f t="shared" si="0"/>
        <v>0.4</v>
      </c>
      <c r="K11" s="713" t="s">
        <v>113</v>
      </c>
      <c r="L11" s="665"/>
      <c r="M11" s="665"/>
      <c r="N11" s="665"/>
      <c r="O11" s="665"/>
      <c r="P11" s="665"/>
      <c r="Q11" s="665"/>
      <c r="R11" s="665"/>
      <c r="S11" s="665"/>
      <c r="T11" s="676"/>
      <c r="U11" s="701"/>
      <c r="V11" s="676"/>
      <c r="W11" s="676"/>
      <c r="X11" s="665"/>
      <c r="Y11" s="683" t="s">
        <v>5</v>
      </c>
      <c r="Z11" s="683"/>
      <c r="AA11" s="683">
        <v>6.4771159639729098E-2</v>
      </c>
      <c r="AB11" s="683">
        <v>8.0963949549661379E-2</v>
      </c>
      <c r="AC11" s="683">
        <v>9.7156739459593647E-2</v>
      </c>
      <c r="AD11" s="683">
        <v>0.11334952936952593</v>
      </c>
      <c r="AE11" s="683">
        <v>0.1295423192794582</v>
      </c>
      <c r="AF11" s="683"/>
    </row>
    <row r="12" spans="1:32" ht="15.75" customHeight="1">
      <c r="A12" s="667"/>
      <c r="B12" s="708"/>
      <c r="C12" s="675"/>
      <c r="D12" s="1135" t="s">
        <v>7</v>
      </c>
      <c r="E12" s="1136"/>
      <c r="F12" s="719">
        <f t="shared" si="0"/>
        <v>0.06</v>
      </c>
      <c r="G12" s="719">
        <f t="shared" si="0"/>
        <v>7.0000000000000007E-2</v>
      </c>
      <c r="H12" s="719">
        <f t="shared" si="0"/>
        <v>0.09</v>
      </c>
      <c r="I12" s="719">
        <f t="shared" si="0"/>
        <v>0.1</v>
      </c>
      <c r="J12" s="720">
        <f t="shared" si="0"/>
        <v>0.12</v>
      </c>
      <c r="K12" s="712" t="s">
        <v>111</v>
      </c>
      <c r="L12" s="665"/>
      <c r="M12" s="665"/>
      <c r="N12" s="665"/>
      <c r="O12" s="665"/>
      <c r="P12" s="665"/>
      <c r="Q12" s="665"/>
      <c r="R12" s="665"/>
      <c r="S12" s="665"/>
      <c r="T12" s="676"/>
      <c r="U12" s="701"/>
      <c r="V12" s="676"/>
      <c r="W12" s="676"/>
      <c r="X12" s="665"/>
      <c r="Y12" s="683" t="s">
        <v>6</v>
      </c>
      <c r="Z12" s="683"/>
      <c r="AA12" s="683">
        <v>4.2905184381875593E-2</v>
      </c>
      <c r="AB12" s="683">
        <v>0.11203292161465764</v>
      </c>
      <c r="AC12" s="683">
        <v>0.20516585167863827</v>
      </c>
      <c r="AD12" s="683">
        <v>0.34790001540782683</v>
      </c>
      <c r="AE12" s="683">
        <v>0.39760001760894487</v>
      </c>
      <c r="AF12" s="683"/>
    </row>
    <row r="13" spans="1:32" ht="15.75" customHeight="1">
      <c r="A13" s="668"/>
      <c r="B13" s="676"/>
      <c r="C13" s="675"/>
      <c r="D13" s="1137" t="s">
        <v>1</v>
      </c>
      <c r="E13" s="1138"/>
      <c r="F13" s="719">
        <f t="shared" si="0"/>
        <v>0.06</v>
      </c>
      <c r="G13" s="719">
        <f t="shared" si="0"/>
        <v>0.08</v>
      </c>
      <c r="H13" s="719">
        <f t="shared" si="0"/>
        <v>0.09</v>
      </c>
      <c r="I13" s="719">
        <f t="shared" si="0"/>
        <v>0.11</v>
      </c>
      <c r="J13" s="720">
        <f t="shared" si="0"/>
        <v>0.12</v>
      </c>
      <c r="K13" s="712" t="s">
        <v>111</v>
      </c>
      <c r="L13" s="665"/>
      <c r="M13" s="665"/>
      <c r="N13" s="665"/>
      <c r="O13" s="665"/>
      <c r="P13" s="665"/>
      <c r="Q13" s="665"/>
      <c r="R13" s="665"/>
      <c r="S13" s="665"/>
      <c r="T13" s="676"/>
      <c r="U13" s="701"/>
      <c r="V13" s="676"/>
      <c r="W13" s="676"/>
      <c r="X13" s="665"/>
      <c r="Y13" s="683" t="s">
        <v>7</v>
      </c>
      <c r="Z13" s="683"/>
      <c r="AA13" s="683">
        <v>5.9604517312365456E-2</v>
      </c>
      <c r="AB13" s="683">
        <v>7.4505646640456821E-2</v>
      </c>
      <c r="AC13" s="683">
        <v>8.9406775968548208E-2</v>
      </c>
      <c r="AD13" s="683">
        <v>0.10430790529663955</v>
      </c>
      <c r="AE13" s="683">
        <v>0.11920903462473091</v>
      </c>
      <c r="AF13" s="683"/>
    </row>
    <row r="14" spans="1:32" ht="15.75" customHeight="1">
      <c r="A14" s="669"/>
      <c r="B14" s="676"/>
      <c r="C14" s="675"/>
      <c r="D14" s="1135" t="s">
        <v>8</v>
      </c>
      <c r="E14" s="1136"/>
      <c r="F14" s="719">
        <f t="shared" si="0"/>
        <v>0.06</v>
      </c>
      <c r="G14" s="719">
        <f t="shared" si="0"/>
        <v>0.08</v>
      </c>
      <c r="H14" s="719">
        <f t="shared" si="0"/>
        <v>0.09</v>
      </c>
      <c r="I14" s="719">
        <f t="shared" si="0"/>
        <v>0.11</v>
      </c>
      <c r="J14" s="720">
        <f t="shared" si="0"/>
        <v>0.12</v>
      </c>
      <c r="K14" s="713" t="s">
        <v>113</v>
      </c>
      <c r="L14" s="665"/>
      <c r="M14" s="665"/>
      <c r="N14" s="665"/>
      <c r="O14" s="665"/>
      <c r="P14" s="665"/>
      <c r="Q14" s="665"/>
      <c r="R14" s="665"/>
      <c r="S14" s="665"/>
      <c r="T14" s="676"/>
      <c r="U14" s="701"/>
      <c r="V14" s="676"/>
      <c r="W14" s="676"/>
      <c r="X14" s="665"/>
      <c r="Y14" s="683" t="s">
        <v>1</v>
      </c>
      <c r="Z14" s="683"/>
      <c r="AA14" s="683">
        <v>6.2278228970051946E-2</v>
      </c>
      <c r="AB14" s="683">
        <v>7.784778621256494E-2</v>
      </c>
      <c r="AC14" s="683">
        <v>9.3417343455077906E-2</v>
      </c>
      <c r="AD14" s="683">
        <v>0.1089869006975909</v>
      </c>
      <c r="AE14" s="683">
        <v>0.12455645794010389</v>
      </c>
      <c r="AF14" s="683"/>
    </row>
    <row r="15" spans="1:32" ht="15.75" customHeight="1">
      <c r="A15" s="669"/>
      <c r="B15" s="676"/>
      <c r="C15" s="675"/>
      <c r="D15" s="1137" t="s">
        <v>9</v>
      </c>
      <c r="E15" s="1138"/>
      <c r="F15" s="719">
        <f t="shared" si="0"/>
        <v>0.12</v>
      </c>
      <c r="G15" s="719">
        <f t="shared" si="0"/>
        <v>0.16</v>
      </c>
      <c r="H15" s="719">
        <f t="shared" si="0"/>
        <v>0.19</v>
      </c>
      <c r="I15" s="719">
        <f t="shared" si="0"/>
        <v>0.22</v>
      </c>
      <c r="J15" s="720">
        <f t="shared" si="0"/>
        <v>0.25</v>
      </c>
      <c r="K15" s="712" t="s">
        <v>111</v>
      </c>
      <c r="L15" s="665"/>
      <c r="M15" s="665"/>
      <c r="N15" s="665"/>
      <c r="O15" s="665"/>
      <c r="P15" s="665"/>
      <c r="Q15" s="665"/>
      <c r="R15" s="665"/>
      <c r="S15" s="665"/>
      <c r="T15" s="676"/>
      <c r="U15" s="701"/>
      <c r="V15" s="676"/>
      <c r="W15" s="676"/>
      <c r="X15" s="665"/>
      <c r="Y15" s="683" t="s">
        <v>8</v>
      </c>
      <c r="Z15" s="683"/>
      <c r="AA15" s="683">
        <v>6.2278228970051946E-2</v>
      </c>
      <c r="AB15" s="683">
        <v>7.784778621256494E-2</v>
      </c>
      <c r="AC15" s="683">
        <v>9.3417343455077906E-2</v>
      </c>
      <c r="AD15" s="683">
        <v>0.1089869006975909</v>
      </c>
      <c r="AE15" s="683">
        <v>0.12455645794010389</v>
      </c>
      <c r="AF15" s="683"/>
    </row>
    <row r="16" spans="1:32" ht="15.75" customHeight="1">
      <c r="A16" s="669"/>
      <c r="B16" s="676"/>
      <c r="C16" s="675"/>
      <c r="D16" s="1135" t="s">
        <v>68</v>
      </c>
      <c r="E16" s="1136"/>
      <c r="F16" s="719">
        <f t="shared" si="0"/>
        <v>0.06</v>
      </c>
      <c r="G16" s="719">
        <f t="shared" si="0"/>
        <v>0.08</v>
      </c>
      <c r="H16" s="719">
        <f t="shared" si="0"/>
        <v>0.09</v>
      </c>
      <c r="I16" s="719">
        <f t="shared" si="0"/>
        <v>0.11</v>
      </c>
      <c r="J16" s="720">
        <f t="shared" si="0"/>
        <v>0.12</v>
      </c>
      <c r="K16" s="712" t="s">
        <v>111</v>
      </c>
      <c r="L16" s="665"/>
      <c r="M16" s="665"/>
      <c r="N16" s="665"/>
      <c r="O16" s="665"/>
      <c r="P16" s="665"/>
      <c r="Q16" s="665"/>
      <c r="R16" s="665"/>
      <c r="S16" s="665"/>
      <c r="T16" s="676"/>
      <c r="U16" s="701"/>
      <c r="V16" s="676"/>
      <c r="W16" s="676"/>
      <c r="X16" s="665"/>
      <c r="Y16" s="683" t="s">
        <v>9</v>
      </c>
      <c r="Z16" s="683"/>
      <c r="AA16" s="683">
        <v>0.1241181539518298</v>
      </c>
      <c r="AB16" s="683">
        <v>0.15514769243978724</v>
      </c>
      <c r="AC16" s="683">
        <v>0.18617723092774471</v>
      </c>
      <c r="AD16" s="683">
        <v>0.21720676941570213</v>
      </c>
      <c r="AE16" s="683">
        <v>0.24823630790365961</v>
      </c>
      <c r="AF16" s="683"/>
    </row>
    <row r="17" spans="1:32" ht="15.75" customHeight="1">
      <c r="A17" s="669"/>
      <c r="B17" s="676"/>
      <c r="C17" s="675"/>
      <c r="D17" s="1135" t="s">
        <v>10</v>
      </c>
      <c r="E17" s="1136"/>
      <c r="F17" s="719">
        <f t="shared" si="0"/>
        <v>0.35</v>
      </c>
      <c r="G17" s="719">
        <f t="shared" si="0"/>
        <v>0.63</v>
      </c>
      <c r="H17" s="719">
        <f t="shared" si="0"/>
        <v>1.3</v>
      </c>
      <c r="I17" s="719">
        <f t="shared" si="0"/>
        <v>2.88</v>
      </c>
      <c r="J17" s="720">
        <f t="shared" si="0"/>
        <v>3.4</v>
      </c>
      <c r="K17" s="713" t="s">
        <v>113</v>
      </c>
      <c r="L17" s="665"/>
      <c r="M17" s="665"/>
      <c r="N17" s="665"/>
      <c r="O17" s="665"/>
      <c r="P17" s="665"/>
      <c r="Q17" s="665"/>
      <c r="R17" s="665"/>
      <c r="S17" s="665"/>
      <c r="T17" s="676"/>
      <c r="U17" s="701"/>
      <c r="V17" s="676"/>
      <c r="W17" s="676"/>
      <c r="X17" s="665"/>
      <c r="Y17" s="683" t="s">
        <v>68</v>
      </c>
      <c r="Z17" s="683"/>
      <c r="AA17" s="683">
        <v>6.1960458449175387E-2</v>
      </c>
      <c r="AB17" s="683">
        <v>7.7450573061469213E-2</v>
      </c>
      <c r="AC17" s="683">
        <v>9.2940687673763067E-2</v>
      </c>
      <c r="AD17" s="683">
        <v>0.10843080228605692</v>
      </c>
      <c r="AE17" s="683">
        <v>0.12392091689835077</v>
      </c>
      <c r="AF17" s="683"/>
    </row>
    <row r="18" spans="1:32" ht="15.75" customHeight="1">
      <c r="A18" s="668"/>
      <c r="B18" s="676"/>
      <c r="C18" s="675"/>
      <c r="D18" s="1135" t="s">
        <v>11</v>
      </c>
      <c r="E18" s="1136"/>
      <c r="F18" s="719">
        <f t="shared" si="0"/>
        <v>0.28999999999999998</v>
      </c>
      <c r="G18" s="719">
        <f t="shared" si="0"/>
        <v>0.72</v>
      </c>
      <c r="H18" s="719">
        <f t="shared" si="0"/>
        <v>1.01</v>
      </c>
      <c r="I18" s="719">
        <f t="shared" si="0"/>
        <v>1.44</v>
      </c>
      <c r="J18" s="720">
        <f t="shared" si="0"/>
        <v>1.9</v>
      </c>
      <c r="K18" s="713" t="s">
        <v>113</v>
      </c>
      <c r="L18" s="665"/>
      <c r="M18" s="665"/>
      <c r="N18" s="665"/>
      <c r="O18" s="665"/>
      <c r="P18" s="665"/>
      <c r="Q18" s="665"/>
      <c r="R18" s="665"/>
      <c r="S18" s="665"/>
      <c r="T18" s="676"/>
      <c r="U18" s="701"/>
      <c r="V18" s="676"/>
      <c r="W18" s="676"/>
      <c r="X18" s="665"/>
      <c r="Y18" s="683" t="s">
        <v>10</v>
      </c>
      <c r="Z18" s="683"/>
      <c r="AA18" s="683">
        <v>0.34624258854033912</v>
      </c>
      <c r="AB18" s="683">
        <v>0.63416449134559993</v>
      </c>
      <c r="AC18" s="683">
        <v>1.2964681323565146</v>
      </c>
      <c r="AD18" s="683">
        <v>2.8776869027198626</v>
      </c>
      <c r="AE18" s="683">
        <v>3.4048640619376549</v>
      </c>
      <c r="AF18" s="683"/>
    </row>
    <row r="19" spans="1:32" ht="15.75" customHeight="1">
      <c r="A19" s="668"/>
      <c r="B19" s="676"/>
      <c r="C19" s="675"/>
      <c r="D19" s="1135" t="s">
        <v>12</v>
      </c>
      <c r="E19" s="1136"/>
      <c r="F19" s="719">
        <f t="shared" si="0"/>
        <v>0.01</v>
      </c>
      <c r="G19" s="719">
        <f t="shared" si="0"/>
        <v>0.01</v>
      </c>
      <c r="H19" s="719">
        <f t="shared" si="0"/>
        <v>0.01</v>
      </c>
      <c r="I19" s="719">
        <f t="shared" si="0"/>
        <v>0.01</v>
      </c>
      <c r="J19" s="720">
        <f t="shared" si="0"/>
        <v>0.01</v>
      </c>
      <c r="K19" s="712" t="s">
        <v>111</v>
      </c>
      <c r="L19" s="665"/>
      <c r="M19" s="665"/>
      <c r="N19" s="665"/>
      <c r="O19" s="665"/>
      <c r="P19" s="665"/>
      <c r="Q19" s="665"/>
      <c r="R19" s="665"/>
      <c r="S19" s="665"/>
      <c r="T19" s="676"/>
      <c r="U19" s="701"/>
      <c r="V19" s="676"/>
      <c r="W19" s="676"/>
      <c r="X19" s="665"/>
      <c r="Y19" s="683" t="s">
        <v>11</v>
      </c>
      <c r="Z19" s="683"/>
      <c r="AA19" s="683">
        <v>0.28554224648832599</v>
      </c>
      <c r="AB19" s="683">
        <v>0.72002933854517226</v>
      </c>
      <c r="AC19" s="683">
        <v>1.0064449533150317</v>
      </c>
      <c r="AD19" s="683">
        <v>1.44499968749023</v>
      </c>
      <c r="AE19" s="683">
        <v>1.8956012546262551</v>
      </c>
      <c r="AF19" s="683"/>
    </row>
    <row r="20" spans="1:32" ht="15.75" customHeight="1">
      <c r="A20" s="668"/>
      <c r="B20" s="676"/>
      <c r="C20" s="675"/>
      <c r="D20" s="1135" t="s">
        <v>13</v>
      </c>
      <c r="E20" s="1136"/>
      <c r="F20" s="719">
        <f t="shared" si="0"/>
        <v>0.04</v>
      </c>
      <c r="G20" s="719">
        <f t="shared" si="0"/>
        <v>0.11</v>
      </c>
      <c r="H20" s="719">
        <f t="shared" si="0"/>
        <v>0.21</v>
      </c>
      <c r="I20" s="719">
        <f t="shared" si="0"/>
        <v>0.35</v>
      </c>
      <c r="J20" s="720">
        <f t="shared" si="0"/>
        <v>0.4</v>
      </c>
      <c r="K20" s="713" t="s">
        <v>113</v>
      </c>
      <c r="L20" s="665"/>
      <c r="M20" s="665"/>
      <c r="N20" s="665"/>
      <c r="O20" s="665"/>
      <c r="P20" s="665"/>
      <c r="Q20" s="665"/>
      <c r="R20" s="665"/>
      <c r="S20" s="665"/>
      <c r="T20" s="676"/>
      <c r="U20" s="701"/>
      <c r="V20" s="676"/>
      <c r="W20" s="676"/>
      <c r="X20" s="665"/>
      <c r="Y20" s="683" t="s">
        <v>12</v>
      </c>
      <c r="Z20" s="683"/>
      <c r="AA20" s="683">
        <v>7.2902029632532592E-3</v>
      </c>
      <c r="AB20" s="683">
        <v>9.1127537040665719E-3</v>
      </c>
      <c r="AC20" s="683">
        <v>1.0935304444879886E-2</v>
      </c>
      <c r="AD20" s="683">
        <v>1.2757855185693201E-2</v>
      </c>
      <c r="AE20" s="683">
        <v>1.4580405926506518E-2</v>
      </c>
      <c r="AF20" s="683"/>
    </row>
    <row r="21" spans="1:32" ht="15.75" customHeight="1">
      <c r="A21" s="668"/>
      <c r="B21" s="676"/>
      <c r="C21" s="675"/>
      <c r="D21" s="1135" t="s">
        <v>14</v>
      </c>
      <c r="E21" s="1136"/>
      <c r="F21" s="719">
        <f t="shared" si="0"/>
        <v>0.08</v>
      </c>
      <c r="G21" s="719">
        <f t="shared" si="0"/>
        <v>0.1</v>
      </c>
      <c r="H21" s="719">
        <f t="shared" si="0"/>
        <v>0.12</v>
      </c>
      <c r="I21" s="719">
        <f t="shared" si="0"/>
        <v>0.14000000000000001</v>
      </c>
      <c r="J21" s="720">
        <f t="shared" si="0"/>
        <v>0.16</v>
      </c>
      <c r="K21" s="712" t="s">
        <v>111</v>
      </c>
      <c r="L21" s="665"/>
      <c r="M21" s="665"/>
      <c r="N21" s="665"/>
      <c r="O21" s="665"/>
      <c r="P21" s="665"/>
      <c r="Q21" s="665"/>
      <c r="R21" s="665"/>
      <c r="S21" s="665"/>
      <c r="T21" s="676"/>
      <c r="U21" s="701"/>
      <c r="V21" s="676"/>
      <c r="W21" s="676"/>
      <c r="X21" s="665"/>
      <c r="Y21" s="683" t="s">
        <v>13</v>
      </c>
      <c r="Z21" s="683"/>
      <c r="AA21" s="683">
        <v>4.2905184381875593E-2</v>
      </c>
      <c r="AB21" s="683">
        <v>0.11203292161465764</v>
      </c>
      <c r="AC21" s="683">
        <v>0.20516585167863827</v>
      </c>
      <c r="AD21" s="683">
        <v>0.34790001540782683</v>
      </c>
      <c r="AE21" s="683">
        <v>0.39760001760894487</v>
      </c>
      <c r="AF21" s="683"/>
    </row>
    <row r="22" spans="1:32" ht="15.75" customHeight="1">
      <c r="A22" s="672"/>
      <c r="B22" s="703"/>
      <c r="C22" s="675"/>
      <c r="D22" s="1135" t="s">
        <v>15</v>
      </c>
      <c r="E22" s="1136"/>
      <c r="F22" s="719">
        <f t="shared" si="0"/>
        <v>0.04</v>
      </c>
      <c r="G22" s="719">
        <f t="shared" si="0"/>
        <v>0.11</v>
      </c>
      <c r="H22" s="719">
        <f t="shared" si="0"/>
        <v>0.21</v>
      </c>
      <c r="I22" s="719">
        <f t="shared" si="0"/>
        <v>0.35</v>
      </c>
      <c r="J22" s="720">
        <f t="shared" si="0"/>
        <v>0.4</v>
      </c>
      <c r="K22" s="712" t="s">
        <v>111</v>
      </c>
      <c r="L22" s="665"/>
      <c r="M22" s="665"/>
      <c r="N22" s="665"/>
      <c r="O22" s="665"/>
      <c r="P22" s="665"/>
      <c r="Q22" s="665"/>
      <c r="R22" s="665"/>
      <c r="S22" s="665"/>
      <c r="T22" s="676"/>
      <c r="U22" s="701"/>
      <c r="V22" s="823" t="s">
        <v>818</v>
      </c>
      <c r="W22" s="823"/>
      <c r="X22" s="823"/>
      <c r="Y22" s="683" t="s">
        <v>14</v>
      </c>
      <c r="Z22" s="683"/>
      <c r="AA22" s="683">
        <v>7.8352200436330038E-2</v>
      </c>
      <c r="AB22" s="683">
        <v>9.7940250545412541E-2</v>
      </c>
      <c r="AC22" s="683">
        <v>0.11752830065449504</v>
      </c>
      <c r="AD22" s="683">
        <v>0.13711635076357756</v>
      </c>
      <c r="AE22" s="683">
        <v>0.15670440087266008</v>
      </c>
      <c r="AF22" s="683"/>
    </row>
    <row r="23" spans="1:32" ht="15.75" customHeight="1">
      <c r="A23" s="669"/>
      <c r="B23" s="676"/>
      <c r="C23" s="675"/>
      <c r="D23" s="1135" t="s">
        <v>16</v>
      </c>
      <c r="E23" s="1136"/>
      <c r="F23" s="719">
        <f t="shared" si="0"/>
        <v>0.03</v>
      </c>
      <c r="G23" s="719">
        <f t="shared" si="0"/>
        <v>0.05</v>
      </c>
      <c r="H23" s="719">
        <f t="shared" si="0"/>
        <v>0.06</v>
      </c>
      <c r="I23" s="719">
        <f t="shared" si="0"/>
        <v>0.12</v>
      </c>
      <c r="J23" s="720">
        <f t="shared" si="0"/>
        <v>0.15</v>
      </c>
      <c r="K23" s="713" t="s">
        <v>113</v>
      </c>
      <c r="L23" s="665"/>
      <c r="M23" s="665"/>
      <c r="N23" s="665"/>
      <c r="O23" s="665"/>
      <c r="P23" s="665"/>
      <c r="Q23" s="665"/>
      <c r="R23" s="665"/>
      <c r="S23" s="665"/>
      <c r="T23" s="676"/>
      <c r="U23" s="701"/>
      <c r="V23" s="676"/>
      <c r="W23" s="676"/>
      <c r="X23" s="665"/>
      <c r="Y23" s="683" t="s">
        <v>15</v>
      </c>
      <c r="Z23" s="683"/>
      <c r="AA23" s="683">
        <v>4.2905184381875593E-2</v>
      </c>
      <c r="AB23" s="683">
        <v>0.11203292161465764</v>
      </c>
      <c r="AC23" s="683">
        <v>0.20516585167863827</v>
      </c>
      <c r="AD23" s="683">
        <v>0.34790001540782683</v>
      </c>
      <c r="AE23" s="683">
        <v>0.39760001760894487</v>
      </c>
      <c r="AF23" s="683"/>
    </row>
    <row r="24" spans="1:32" ht="15.75" customHeight="1">
      <c r="A24" s="779" t="s">
        <v>808</v>
      </c>
      <c r="B24" s="703"/>
      <c r="C24" s="675"/>
      <c r="D24" s="1135" t="s">
        <v>17</v>
      </c>
      <c r="E24" s="1136"/>
      <c r="F24" s="719">
        <f t="shared" si="0"/>
        <v>0.03</v>
      </c>
      <c r="G24" s="719">
        <f t="shared" si="0"/>
        <v>0.05</v>
      </c>
      <c r="H24" s="719">
        <f t="shared" si="0"/>
        <v>0.06</v>
      </c>
      <c r="I24" s="719">
        <f t="shared" si="0"/>
        <v>0.12</v>
      </c>
      <c r="J24" s="720">
        <f t="shared" si="0"/>
        <v>0.15</v>
      </c>
      <c r="K24" s="713" t="s">
        <v>113</v>
      </c>
      <c r="L24" s="665"/>
      <c r="M24" s="665"/>
      <c r="N24" s="665"/>
      <c r="O24" s="665"/>
      <c r="P24" s="665"/>
      <c r="Q24" s="665"/>
      <c r="R24" s="665"/>
      <c r="S24" s="665"/>
      <c r="T24" s="676"/>
      <c r="U24" s="701"/>
      <c r="V24" s="676"/>
      <c r="W24" s="676"/>
      <c r="X24" s="665"/>
      <c r="Y24" s="683" t="s">
        <v>16</v>
      </c>
      <c r="Z24" s="683"/>
      <c r="AA24" s="683">
        <v>3.1829804580021943E-2</v>
      </c>
      <c r="AB24" s="683">
        <v>4.8315700463393098E-2</v>
      </c>
      <c r="AC24" s="683">
        <v>5.797884055607172E-2</v>
      </c>
      <c r="AD24" s="683">
        <v>0.11616913219309503</v>
      </c>
      <c r="AE24" s="683">
        <v>0.14741916710201577</v>
      </c>
      <c r="AF24" s="683"/>
    </row>
    <row r="25" spans="1:32" ht="15.75" customHeight="1">
      <c r="A25" s="677"/>
      <c r="B25" s="684"/>
      <c r="C25" s="675"/>
      <c r="D25" s="1135" t="s">
        <v>18</v>
      </c>
      <c r="E25" s="1136"/>
      <c r="F25" s="719">
        <f t="shared" si="0"/>
        <v>0.03</v>
      </c>
      <c r="G25" s="719">
        <f t="shared" si="0"/>
        <v>0.05</v>
      </c>
      <c r="H25" s="719">
        <f t="shared" si="0"/>
        <v>0.06</v>
      </c>
      <c r="I25" s="719">
        <f t="shared" si="0"/>
        <v>0.12</v>
      </c>
      <c r="J25" s="720">
        <f t="shared" si="0"/>
        <v>0.15</v>
      </c>
      <c r="K25" s="713" t="s">
        <v>113</v>
      </c>
      <c r="L25" s="665"/>
      <c r="M25" s="665"/>
      <c r="N25" s="665"/>
      <c r="O25" s="665"/>
      <c r="P25" s="665"/>
      <c r="Q25" s="665"/>
      <c r="R25" s="665"/>
      <c r="S25" s="665"/>
      <c r="T25" s="676"/>
      <c r="U25" s="701"/>
      <c r="V25" s="676"/>
      <c r="W25" s="676"/>
      <c r="X25" s="665"/>
      <c r="Y25" s="683" t="s">
        <v>17</v>
      </c>
      <c r="Z25" s="683"/>
      <c r="AA25" s="683">
        <v>3.1829804580021943E-2</v>
      </c>
      <c r="AB25" s="683">
        <v>4.8315700463393098E-2</v>
      </c>
      <c r="AC25" s="683">
        <v>5.797884055607172E-2</v>
      </c>
      <c r="AD25" s="683">
        <v>0.11616913219309503</v>
      </c>
      <c r="AE25" s="683">
        <v>0.14741916710201577</v>
      </c>
      <c r="AF25" s="683"/>
    </row>
    <row r="26" spans="1:32" ht="15.75" customHeight="1">
      <c r="A26" s="779" t="s">
        <v>809</v>
      </c>
      <c r="B26" s="703"/>
      <c r="C26" s="675"/>
      <c r="D26" s="1135" t="s">
        <v>659</v>
      </c>
      <c r="E26" s="1136"/>
      <c r="F26" s="719">
        <f t="shared" si="0"/>
        <v>0.04</v>
      </c>
      <c r="G26" s="719">
        <f t="shared" si="0"/>
        <v>0.11</v>
      </c>
      <c r="H26" s="719">
        <f t="shared" si="0"/>
        <v>0.21</v>
      </c>
      <c r="I26" s="719">
        <f t="shared" si="0"/>
        <v>0.35</v>
      </c>
      <c r="J26" s="720">
        <f t="shared" si="0"/>
        <v>0.4</v>
      </c>
      <c r="K26" s="712" t="s">
        <v>111</v>
      </c>
      <c r="L26" s="665"/>
      <c r="M26" s="665"/>
      <c r="N26" s="665"/>
      <c r="O26" s="665"/>
      <c r="P26" s="665"/>
      <c r="Q26" s="665"/>
      <c r="R26" s="665"/>
      <c r="S26" s="665"/>
      <c r="T26" s="676"/>
      <c r="U26" s="701"/>
      <c r="V26" s="676"/>
      <c r="W26" s="676"/>
      <c r="X26" s="665"/>
      <c r="Y26" s="683" t="s">
        <v>18</v>
      </c>
      <c r="Z26" s="683"/>
      <c r="AA26" s="683">
        <v>3.1829804580021943E-2</v>
      </c>
      <c r="AB26" s="683">
        <v>4.8315700463393098E-2</v>
      </c>
      <c r="AC26" s="683">
        <v>5.797884055607172E-2</v>
      </c>
      <c r="AD26" s="683">
        <v>0.11616913219309503</v>
      </c>
      <c r="AE26" s="683">
        <v>0.14741916710201577</v>
      </c>
      <c r="AF26" s="683"/>
    </row>
    <row r="27" spans="1:32" ht="15.75" customHeight="1">
      <c r="A27" s="678"/>
      <c r="B27" s="676"/>
      <c r="C27" s="675"/>
      <c r="D27" s="1137" t="s">
        <v>19</v>
      </c>
      <c r="E27" s="1138"/>
      <c r="F27" s="719">
        <f t="shared" si="0"/>
        <v>0.4</v>
      </c>
      <c r="G27" s="719">
        <f t="shared" si="0"/>
        <v>1</v>
      </c>
      <c r="H27" s="719">
        <f t="shared" si="0"/>
        <v>1.57</v>
      </c>
      <c r="I27" s="719">
        <f t="shared" si="0"/>
        <v>2.23</v>
      </c>
      <c r="J27" s="720">
        <f t="shared" si="0"/>
        <v>3.53</v>
      </c>
      <c r="K27" s="712" t="s">
        <v>111</v>
      </c>
      <c r="L27" s="665"/>
      <c r="M27" s="665"/>
      <c r="N27" s="665"/>
      <c r="O27" s="665"/>
      <c r="P27" s="665"/>
      <c r="Q27" s="665"/>
      <c r="R27" s="665"/>
      <c r="S27" s="665"/>
      <c r="T27" s="676"/>
      <c r="U27" s="701"/>
      <c r="V27" s="676"/>
      <c r="W27" s="676"/>
      <c r="X27" s="665"/>
      <c r="Y27" s="683" t="s">
        <v>659</v>
      </c>
      <c r="Z27" s="683"/>
      <c r="AA27" s="683">
        <v>4.2905184381875593E-2</v>
      </c>
      <c r="AB27" s="683">
        <v>0.11203292161465764</v>
      </c>
      <c r="AC27" s="683">
        <v>0.20516585167863827</v>
      </c>
      <c r="AD27" s="683">
        <v>0.34790001540782683</v>
      </c>
      <c r="AE27" s="683">
        <v>0.39760001760894487</v>
      </c>
      <c r="AF27" s="683"/>
    </row>
    <row r="28" spans="1:32" ht="15.75" customHeight="1">
      <c r="A28" s="665"/>
      <c r="B28" s="665"/>
      <c r="C28" s="675"/>
      <c r="D28" s="1137" t="s">
        <v>20</v>
      </c>
      <c r="E28" s="1138"/>
      <c r="F28" s="719">
        <f t="shared" si="0"/>
        <v>0.56999999999999995</v>
      </c>
      <c r="G28" s="719">
        <f t="shared" si="0"/>
        <v>1.39</v>
      </c>
      <c r="H28" s="719">
        <f t="shared" si="0"/>
        <v>2.04</v>
      </c>
      <c r="I28" s="719">
        <f t="shared" si="0"/>
        <v>3</v>
      </c>
      <c r="J28" s="720">
        <f t="shared" si="0"/>
        <v>4.87</v>
      </c>
      <c r="K28" s="712" t="s">
        <v>111</v>
      </c>
      <c r="L28" s="665"/>
      <c r="M28" s="665"/>
      <c r="N28" s="665"/>
      <c r="O28" s="665"/>
      <c r="P28" s="665"/>
      <c r="Q28" s="665"/>
      <c r="R28" s="665"/>
      <c r="S28" s="665"/>
      <c r="T28" s="676"/>
      <c r="U28" s="701"/>
      <c r="V28" s="676"/>
      <c r="W28" s="676"/>
      <c r="X28" s="665"/>
      <c r="Y28" s="683" t="s">
        <v>19</v>
      </c>
      <c r="Z28" s="683"/>
      <c r="AA28" s="683">
        <v>0.40481930196049593</v>
      </c>
      <c r="AB28" s="683">
        <v>0.99657840558360089</v>
      </c>
      <c r="AC28" s="683">
        <v>1.5658280222622489</v>
      </c>
      <c r="AD28" s="683">
        <v>2.2347041313747185</v>
      </c>
      <c r="AE28" s="683">
        <v>3.5316719948964348</v>
      </c>
      <c r="AF28" s="683"/>
    </row>
    <row r="29" spans="1:32" ht="15.75" customHeight="1">
      <c r="A29" s="665"/>
      <c r="B29" s="665"/>
      <c r="C29" s="675"/>
      <c r="D29" s="1137" t="s">
        <v>21</v>
      </c>
      <c r="E29" s="1138"/>
      <c r="F29" s="719">
        <f t="shared" si="0"/>
        <v>0</v>
      </c>
      <c r="G29" s="719">
        <f t="shared" si="0"/>
        <v>0.02</v>
      </c>
      <c r="H29" s="719">
        <f t="shared" si="0"/>
        <v>0.03</v>
      </c>
      <c r="I29" s="719">
        <f t="shared" si="0"/>
        <v>7.0000000000000007E-2</v>
      </c>
      <c r="J29" s="720">
        <f t="shared" si="0"/>
        <v>0.23</v>
      </c>
      <c r="K29" s="712" t="s">
        <v>112</v>
      </c>
      <c r="L29" s="665"/>
      <c r="M29" s="665"/>
      <c r="N29" s="665"/>
      <c r="O29" s="665"/>
      <c r="P29" s="665"/>
      <c r="Q29" s="665"/>
      <c r="R29" s="665"/>
      <c r="S29" s="665"/>
      <c r="T29" s="676"/>
      <c r="U29" s="701"/>
      <c r="V29" s="676"/>
      <c r="W29" s="676"/>
      <c r="X29" s="665"/>
      <c r="Y29" s="683" t="s">
        <v>20</v>
      </c>
      <c r="Z29" s="683"/>
      <c r="AA29" s="683">
        <v>0.56958214626885495</v>
      </c>
      <c r="AB29" s="683">
        <v>1.3908497572587581</v>
      </c>
      <c r="AC29" s="683">
        <v>2.0361298403169146</v>
      </c>
      <c r="AD29" s="683">
        <v>2.9973328241580197</v>
      </c>
      <c r="AE29" s="683">
        <v>4.8736009360390691</v>
      </c>
      <c r="AF29" s="683"/>
    </row>
    <row r="30" spans="1:32" ht="15.75" customHeight="1">
      <c r="A30" s="665"/>
      <c r="B30" s="665"/>
      <c r="C30" s="675"/>
      <c r="D30" s="1137" t="s">
        <v>0</v>
      </c>
      <c r="E30" s="1138"/>
      <c r="F30" s="719">
        <f t="shared" si="0"/>
        <v>0.09</v>
      </c>
      <c r="G30" s="719">
        <f t="shared" si="0"/>
        <v>0.11</v>
      </c>
      <c r="H30" s="719">
        <f t="shared" si="0"/>
        <v>0.18</v>
      </c>
      <c r="I30" s="719">
        <f t="shared" si="0"/>
        <v>0.28999999999999998</v>
      </c>
      <c r="J30" s="720">
        <f t="shared" si="0"/>
        <v>0.33</v>
      </c>
      <c r="K30" s="712" t="s">
        <v>111</v>
      </c>
      <c r="L30" s="665"/>
      <c r="M30" s="665"/>
      <c r="N30" s="665"/>
      <c r="O30" s="665"/>
      <c r="P30" s="665"/>
      <c r="Q30" s="665"/>
      <c r="R30" s="665"/>
      <c r="S30" s="665"/>
      <c r="T30" s="676"/>
      <c r="U30" s="701"/>
      <c r="V30" s="676"/>
      <c r="W30" s="676"/>
      <c r="X30" s="665"/>
      <c r="Y30" s="683" t="s">
        <v>21</v>
      </c>
      <c r="Z30" s="683"/>
      <c r="AA30" s="683">
        <v>3.769774343225004E-3</v>
      </c>
      <c r="AB30" s="683">
        <v>2.2674170139378728E-2</v>
      </c>
      <c r="AC30" s="683">
        <v>2.720900416725448E-2</v>
      </c>
      <c r="AD30" s="683">
        <v>6.9703150798753E-2</v>
      </c>
      <c r="AE30" s="683">
        <v>0.22629552729785765</v>
      </c>
      <c r="AF30" s="683"/>
    </row>
    <row r="31" spans="1:32" ht="15.75" customHeight="1">
      <c r="A31" s="665"/>
      <c r="B31" s="665"/>
      <c r="C31" s="675"/>
      <c r="D31" s="1135" t="s">
        <v>22</v>
      </c>
      <c r="E31" s="1136"/>
      <c r="F31" s="719">
        <f t="shared" si="0"/>
        <v>0.03</v>
      </c>
      <c r="G31" s="719">
        <f t="shared" si="0"/>
        <v>0.04</v>
      </c>
      <c r="H31" s="719">
        <f t="shared" si="0"/>
        <v>0.05</v>
      </c>
      <c r="I31" s="719">
        <f t="shared" si="0"/>
        <v>0.08</v>
      </c>
      <c r="J31" s="720">
        <f t="shared" si="0"/>
        <v>0.1</v>
      </c>
      <c r="K31" s="712" t="s">
        <v>111</v>
      </c>
      <c r="L31" s="665"/>
      <c r="M31" s="665"/>
      <c r="N31" s="665"/>
      <c r="O31" s="665"/>
      <c r="P31" s="665"/>
      <c r="Q31" s="665"/>
      <c r="R31" s="665"/>
      <c r="S31" s="665"/>
      <c r="T31" s="676"/>
      <c r="U31" s="701"/>
      <c r="V31" s="676"/>
      <c r="W31" s="676"/>
      <c r="X31" s="665"/>
      <c r="Y31" s="683" t="s">
        <v>0</v>
      </c>
      <c r="Z31" s="683"/>
      <c r="AA31" s="683">
        <v>9.0997276417428483E-2</v>
      </c>
      <c r="AB31" s="683">
        <v>0.11374659552178558</v>
      </c>
      <c r="AC31" s="683">
        <v>0.18470565168801564</v>
      </c>
      <c r="AD31" s="683">
        <v>0.28736688910270414</v>
      </c>
      <c r="AE31" s="683">
        <v>0.32841930183166185</v>
      </c>
      <c r="AF31" s="683"/>
    </row>
    <row r="32" spans="1:32" ht="15.75" customHeight="1">
      <c r="A32" s="665"/>
      <c r="B32" s="665"/>
      <c r="C32" s="675"/>
      <c r="D32" s="1135" t="s">
        <v>23</v>
      </c>
      <c r="E32" s="1136"/>
      <c r="F32" s="719">
        <f t="shared" si="0"/>
        <v>0.04</v>
      </c>
      <c r="G32" s="719">
        <f t="shared" si="0"/>
        <v>0.04</v>
      </c>
      <c r="H32" s="719">
        <f t="shared" si="0"/>
        <v>0.05</v>
      </c>
      <c r="I32" s="719">
        <f t="shared" si="0"/>
        <v>0.12</v>
      </c>
      <c r="J32" s="720">
        <f t="shared" si="0"/>
        <v>0.14000000000000001</v>
      </c>
      <c r="K32" s="712" t="s">
        <v>111</v>
      </c>
      <c r="L32" s="665"/>
      <c r="M32" s="665"/>
      <c r="N32" s="665"/>
      <c r="O32" s="665"/>
      <c r="P32" s="665"/>
      <c r="Q32" s="665"/>
      <c r="R32" s="665"/>
      <c r="S32" s="665"/>
      <c r="T32" s="676"/>
      <c r="U32" s="701"/>
      <c r="V32" s="676"/>
      <c r="W32" s="676"/>
      <c r="X32" s="665"/>
      <c r="Y32" s="683" t="s">
        <v>22</v>
      </c>
      <c r="Z32" s="683"/>
      <c r="AA32" s="683">
        <v>3.1871348877880464E-2</v>
      </c>
      <c r="AB32" s="683">
        <v>3.9839186097350585E-2</v>
      </c>
      <c r="AC32" s="683">
        <v>4.7807023316820692E-2</v>
      </c>
      <c r="AD32" s="683">
        <v>8.388718973868918E-2</v>
      </c>
      <c r="AE32" s="683">
        <v>9.5871073987073341E-2</v>
      </c>
      <c r="AF32" s="683"/>
    </row>
    <row r="33" spans="1:32" ht="15.75" customHeight="1">
      <c r="A33" s="665"/>
      <c r="B33" s="665"/>
      <c r="C33" s="675"/>
      <c r="D33" s="1135" t="s">
        <v>85</v>
      </c>
      <c r="E33" s="1136"/>
      <c r="F33" s="719">
        <f t="shared" si="0"/>
        <v>0.12</v>
      </c>
      <c r="G33" s="719">
        <f t="shared" si="0"/>
        <v>0.16</v>
      </c>
      <c r="H33" s="719">
        <f t="shared" si="0"/>
        <v>0.19</v>
      </c>
      <c r="I33" s="719">
        <f t="shared" si="0"/>
        <v>0.22</v>
      </c>
      <c r="J33" s="720">
        <f t="shared" si="0"/>
        <v>0.25</v>
      </c>
      <c r="K33" s="713" t="s">
        <v>113</v>
      </c>
      <c r="L33" s="665"/>
      <c r="M33" s="665"/>
      <c r="N33" s="665"/>
      <c r="O33" s="665"/>
      <c r="P33" s="665"/>
      <c r="Q33" s="665"/>
      <c r="R33" s="665"/>
      <c r="S33" s="665"/>
      <c r="T33" s="676"/>
      <c r="U33" s="701"/>
      <c r="V33" s="676"/>
      <c r="W33" s="676"/>
      <c r="X33" s="665"/>
      <c r="Y33" s="683" t="s">
        <v>23</v>
      </c>
      <c r="Z33" s="683"/>
      <c r="AA33" s="683">
        <v>3.5895556554346862E-2</v>
      </c>
      <c r="AB33" s="683">
        <v>4.4869445692933579E-2</v>
      </c>
      <c r="AC33" s="683">
        <v>5.3843334831520297E-2</v>
      </c>
      <c r="AD33" s="683">
        <v>0.12009784588996364</v>
      </c>
      <c r="AE33" s="683">
        <v>0.13725468101710131</v>
      </c>
      <c r="AF33" s="683"/>
    </row>
    <row r="34" spans="1:32" ht="15.75" customHeight="1">
      <c r="A34" s="665"/>
      <c r="B34" s="665"/>
      <c r="C34" s="675"/>
      <c r="D34" s="1135" t="s">
        <v>73</v>
      </c>
      <c r="E34" s="1136"/>
      <c r="F34" s="719">
        <f t="shared" si="0"/>
        <v>0.01</v>
      </c>
      <c r="G34" s="719">
        <f t="shared" si="0"/>
        <v>0.01</v>
      </c>
      <c r="H34" s="719">
        <f t="shared" si="0"/>
        <v>0.02</v>
      </c>
      <c r="I34" s="719">
        <f t="shared" si="0"/>
        <v>0.02</v>
      </c>
      <c r="J34" s="720">
        <f t="shared" si="0"/>
        <v>0.02</v>
      </c>
      <c r="K34" s="712" t="s">
        <v>110</v>
      </c>
      <c r="L34" s="665"/>
      <c r="M34" s="665"/>
      <c r="N34" s="665"/>
      <c r="O34" s="665"/>
      <c r="P34" s="665"/>
      <c r="Q34" s="665"/>
      <c r="R34" s="665"/>
      <c r="S34" s="665"/>
      <c r="T34" s="676"/>
      <c r="U34" s="701"/>
      <c r="V34" s="676"/>
      <c r="W34" s="676"/>
      <c r="X34" s="665"/>
      <c r="Y34" s="683" t="s">
        <v>85</v>
      </c>
      <c r="Z34" s="683"/>
      <c r="AA34" s="683">
        <v>0.1241181539518298</v>
      </c>
      <c r="AB34" s="683">
        <v>0.15514769243978724</v>
      </c>
      <c r="AC34" s="683">
        <v>0.18617723092774471</v>
      </c>
      <c r="AD34" s="683">
        <v>0.21720676941570213</v>
      </c>
      <c r="AE34" s="683">
        <v>0.24823630790365961</v>
      </c>
      <c r="AF34" s="683"/>
    </row>
    <row r="35" spans="1:32" ht="15.75" customHeight="1">
      <c r="A35" s="665"/>
      <c r="B35" s="665"/>
      <c r="C35" s="675"/>
      <c r="D35" s="1135" t="s">
        <v>74</v>
      </c>
      <c r="E35" s="1136"/>
      <c r="F35" s="719">
        <f t="shared" si="0"/>
        <v>0.02</v>
      </c>
      <c r="G35" s="719">
        <f t="shared" si="0"/>
        <v>0.02</v>
      </c>
      <c r="H35" s="719">
        <f t="shared" si="0"/>
        <v>0.03</v>
      </c>
      <c r="I35" s="719">
        <f t="shared" si="0"/>
        <v>0.03</v>
      </c>
      <c r="J35" s="720">
        <f t="shared" si="0"/>
        <v>0.04</v>
      </c>
      <c r="K35" s="712" t="s">
        <v>110</v>
      </c>
      <c r="L35" s="665"/>
      <c r="M35" s="665"/>
      <c r="N35" s="665"/>
      <c r="O35" s="665"/>
      <c r="P35" s="665"/>
      <c r="Q35" s="665"/>
      <c r="R35" s="665"/>
      <c r="S35" s="665"/>
      <c r="T35" s="676"/>
      <c r="U35" s="701"/>
      <c r="V35" s="676"/>
      <c r="W35" s="676"/>
      <c r="X35" s="665"/>
      <c r="Y35" s="683" t="s">
        <v>73</v>
      </c>
      <c r="Z35" s="683"/>
      <c r="AA35" s="683">
        <v>1.138475443544619E-2</v>
      </c>
      <c r="AB35" s="683">
        <v>1.4230943044307736E-2</v>
      </c>
      <c r="AC35" s="683">
        <v>1.7077131653169285E-2</v>
      </c>
      <c r="AD35" s="683">
        <v>1.9923320262030829E-2</v>
      </c>
      <c r="AE35" s="683">
        <v>2.276950887089238E-2</v>
      </c>
      <c r="AF35" s="683"/>
    </row>
    <row r="36" spans="1:32" ht="15.75" customHeight="1">
      <c r="A36" s="665"/>
      <c r="B36" s="665"/>
      <c r="C36" s="675"/>
      <c r="D36" s="1135" t="s">
        <v>64</v>
      </c>
      <c r="E36" s="1136"/>
      <c r="F36" s="719">
        <f t="shared" si="0"/>
        <v>0.01</v>
      </c>
      <c r="G36" s="719">
        <f t="shared" si="0"/>
        <v>0.02</v>
      </c>
      <c r="H36" s="719">
        <f t="shared" si="0"/>
        <v>0.02</v>
      </c>
      <c r="I36" s="719">
        <f t="shared" si="0"/>
        <v>0.02</v>
      </c>
      <c r="J36" s="720">
        <f t="shared" si="0"/>
        <v>0.03</v>
      </c>
      <c r="K36" s="712" t="s">
        <v>110</v>
      </c>
      <c r="L36" s="665"/>
      <c r="M36" s="665"/>
      <c r="N36" s="665"/>
      <c r="O36" s="665"/>
      <c r="P36" s="665"/>
      <c r="Q36" s="665"/>
      <c r="R36" s="665"/>
      <c r="S36" s="665"/>
      <c r="T36" s="676"/>
      <c r="U36" s="701"/>
      <c r="V36" s="676"/>
      <c r="W36" s="676"/>
      <c r="X36" s="665"/>
      <c r="Y36" s="683" t="s">
        <v>74</v>
      </c>
      <c r="Z36" s="683"/>
      <c r="AA36" s="683">
        <v>1.885541322108111E-2</v>
      </c>
      <c r="AB36" s="683">
        <v>2.3569266526351388E-2</v>
      </c>
      <c r="AC36" s="683">
        <v>2.8283119831621666E-2</v>
      </c>
      <c r="AD36" s="683">
        <v>3.2996973136891941E-2</v>
      </c>
      <c r="AE36" s="683">
        <v>3.7710826442162219E-2</v>
      </c>
      <c r="AF36" s="683"/>
    </row>
    <row r="37" spans="1:32" ht="15.75" customHeight="1">
      <c r="A37" s="665"/>
      <c r="B37" s="665"/>
      <c r="C37" s="675"/>
      <c r="D37" s="1135" t="s">
        <v>75</v>
      </c>
      <c r="E37" s="1136"/>
      <c r="F37" s="719">
        <f t="shared" si="0"/>
        <v>0.34</v>
      </c>
      <c r="G37" s="719">
        <f t="shared" si="0"/>
        <v>0.43</v>
      </c>
      <c r="H37" s="719">
        <f t="shared" si="0"/>
        <v>0.52</v>
      </c>
      <c r="I37" s="719">
        <f t="shared" si="0"/>
        <v>0.6</v>
      </c>
      <c r="J37" s="720">
        <f t="shared" si="0"/>
        <v>0.69</v>
      </c>
      <c r="K37" s="712" t="s">
        <v>152</v>
      </c>
      <c r="L37" s="665"/>
      <c r="M37" s="665"/>
      <c r="N37" s="665"/>
      <c r="O37" s="665"/>
      <c r="P37" s="665"/>
      <c r="Q37" s="665"/>
      <c r="R37" s="665"/>
      <c r="S37" s="665"/>
      <c r="T37" s="676"/>
      <c r="U37" s="701"/>
      <c r="V37" s="676"/>
      <c r="W37" s="676"/>
      <c r="X37" s="665"/>
      <c r="Y37" s="683" t="s">
        <v>64</v>
      </c>
      <c r="Z37" s="683"/>
      <c r="AA37" s="683">
        <v>1.3942374656015961E-2</v>
      </c>
      <c r="AB37" s="683">
        <v>1.742796832001995E-2</v>
      </c>
      <c r="AC37" s="683">
        <v>2.0913561984023939E-2</v>
      </c>
      <c r="AD37" s="683">
        <v>2.4399155648027929E-2</v>
      </c>
      <c r="AE37" s="683">
        <v>2.7884749312031921E-2</v>
      </c>
      <c r="AF37" s="683"/>
    </row>
    <row r="38" spans="1:32" ht="15.75" customHeight="1">
      <c r="A38" s="665"/>
      <c r="B38" s="665"/>
      <c r="C38" s="675"/>
      <c r="D38" s="1135" t="s">
        <v>24</v>
      </c>
      <c r="E38" s="1136"/>
      <c r="F38" s="719">
        <f t="shared" si="0"/>
        <v>0.04</v>
      </c>
      <c r="G38" s="719">
        <f t="shared" si="0"/>
        <v>0.11</v>
      </c>
      <c r="H38" s="719">
        <f t="shared" si="0"/>
        <v>0.21</v>
      </c>
      <c r="I38" s="719">
        <f t="shared" si="0"/>
        <v>0.35</v>
      </c>
      <c r="J38" s="720">
        <f t="shared" si="0"/>
        <v>0.4</v>
      </c>
      <c r="K38" s="713" t="s">
        <v>113</v>
      </c>
      <c r="L38" s="665"/>
      <c r="M38" s="665"/>
      <c r="N38" s="665"/>
      <c r="O38" s="665"/>
      <c r="P38" s="665"/>
      <c r="Q38" s="665"/>
      <c r="R38" s="665"/>
      <c r="S38" s="665"/>
      <c r="T38" s="676"/>
      <c r="U38" s="701"/>
      <c r="V38" s="676"/>
      <c r="W38" s="676"/>
      <c r="X38" s="665"/>
      <c r="Y38" s="683" t="s">
        <v>75</v>
      </c>
      <c r="Z38" s="683"/>
      <c r="AA38" s="683">
        <v>0.34382433153064573</v>
      </c>
      <c r="AB38" s="683">
        <v>0.42978041441330711</v>
      </c>
      <c r="AC38" s="683">
        <v>0.5157364972959686</v>
      </c>
      <c r="AD38" s="683">
        <v>0.60169258017863003</v>
      </c>
      <c r="AE38" s="683">
        <v>0.68764866306129147</v>
      </c>
      <c r="AF38" s="683"/>
    </row>
    <row r="39" spans="1:32" ht="15.75" customHeight="1">
      <c r="A39" s="665"/>
      <c r="B39" s="665"/>
      <c r="C39" s="675"/>
      <c r="D39" s="1135" t="s">
        <v>25</v>
      </c>
      <c r="E39" s="1136"/>
      <c r="F39" s="719">
        <f t="shared" ref="F39:J70" si="1">ROUND(AA40,2)</f>
        <v>0.04</v>
      </c>
      <c r="G39" s="719">
        <f t="shared" si="1"/>
        <v>0.11</v>
      </c>
      <c r="H39" s="719">
        <f t="shared" si="1"/>
        <v>0.21</v>
      </c>
      <c r="I39" s="719">
        <f t="shared" si="1"/>
        <v>0.35</v>
      </c>
      <c r="J39" s="720">
        <f t="shared" si="1"/>
        <v>0.4</v>
      </c>
      <c r="K39" s="713" t="s">
        <v>113</v>
      </c>
      <c r="L39" s="665"/>
      <c r="M39" s="665"/>
      <c r="N39" s="665"/>
      <c r="O39" s="665"/>
      <c r="P39" s="665"/>
      <c r="Q39" s="665"/>
      <c r="R39" s="665"/>
      <c r="S39" s="665"/>
      <c r="T39" s="676"/>
      <c r="U39" s="701"/>
      <c r="V39" s="676"/>
      <c r="W39" s="676"/>
      <c r="X39" s="665"/>
      <c r="Y39" s="683" t="s">
        <v>24</v>
      </c>
      <c r="Z39" s="683"/>
      <c r="AA39" s="683">
        <v>4.2905184381875593E-2</v>
      </c>
      <c r="AB39" s="683">
        <v>0.11203292161465764</v>
      </c>
      <c r="AC39" s="683">
        <v>0.20516585167863827</v>
      </c>
      <c r="AD39" s="683">
        <v>0.34790001540782683</v>
      </c>
      <c r="AE39" s="683">
        <v>0.39760001760894487</v>
      </c>
      <c r="AF39" s="683"/>
    </row>
    <row r="40" spans="1:32" ht="15.75" customHeight="1">
      <c r="A40" s="665"/>
      <c r="B40" s="665"/>
      <c r="C40" s="675"/>
      <c r="D40" s="1135" t="s">
        <v>26</v>
      </c>
      <c r="E40" s="1136"/>
      <c r="F40" s="719">
        <f t="shared" si="1"/>
        <v>0.15</v>
      </c>
      <c r="G40" s="719">
        <f t="shared" si="1"/>
        <v>0.19</v>
      </c>
      <c r="H40" s="719">
        <f t="shared" si="1"/>
        <v>0.22</v>
      </c>
      <c r="I40" s="719">
        <f t="shared" si="1"/>
        <v>0.26</v>
      </c>
      <c r="J40" s="720">
        <f t="shared" si="1"/>
        <v>0.3</v>
      </c>
      <c r="K40" s="713" t="s">
        <v>113</v>
      </c>
      <c r="L40" s="665"/>
      <c r="M40" s="665"/>
      <c r="N40" s="665"/>
      <c r="O40" s="665"/>
      <c r="P40" s="665"/>
      <c r="Q40" s="665"/>
      <c r="R40" s="665"/>
      <c r="S40" s="665"/>
      <c r="T40" s="676"/>
      <c r="U40" s="701"/>
      <c r="V40" s="676"/>
      <c r="W40" s="676"/>
      <c r="X40" s="665"/>
      <c r="Y40" s="683" t="s">
        <v>25</v>
      </c>
      <c r="Z40" s="683"/>
      <c r="AA40" s="683">
        <v>4.2905184381875593E-2</v>
      </c>
      <c r="AB40" s="683">
        <v>0.11203292161465764</v>
      </c>
      <c r="AC40" s="683">
        <v>0.20516585167863827</v>
      </c>
      <c r="AD40" s="683">
        <v>0.34790001540782683</v>
      </c>
      <c r="AE40" s="683">
        <v>0.39760001760894487</v>
      </c>
      <c r="AF40" s="683"/>
    </row>
    <row r="41" spans="1:32" ht="15.75" customHeight="1">
      <c r="A41" s="665"/>
      <c r="B41" s="665"/>
      <c r="C41" s="675"/>
      <c r="D41" s="1135" t="s">
        <v>27</v>
      </c>
      <c r="E41" s="1136"/>
      <c r="F41" s="719">
        <f t="shared" si="1"/>
        <v>0.04</v>
      </c>
      <c r="G41" s="719">
        <f t="shared" si="1"/>
        <v>0.11</v>
      </c>
      <c r="H41" s="719">
        <f t="shared" si="1"/>
        <v>0.21</v>
      </c>
      <c r="I41" s="719">
        <f t="shared" si="1"/>
        <v>0.35</v>
      </c>
      <c r="J41" s="720">
        <f t="shared" si="1"/>
        <v>0.4</v>
      </c>
      <c r="K41" s="713" t="s">
        <v>113</v>
      </c>
      <c r="L41" s="665"/>
      <c r="M41" s="665"/>
      <c r="N41" s="665"/>
      <c r="O41" s="665"/>
      <c r="P41" s="665"/>
      <c r="Q41" s="665"/>
      <c r="R41" s="665"/>
      <c r="S41" s="665"/>
      <c r="T41" s="676"/>
      <c r="U41" s="701"/>
      <c r="V41" s="676"/>
      <c r="W41" s="676"/>
      <c r="X41" s="665"/>
      <c r="Y41" s="683" t="s">
        <v>26</v>
      </c>
      <c r="Z41" s="683"/>
      <c r="AA41" s="683">
        <v>0.14975536130234138</v>
      </c>
      <c r="AB41" s="683">
        <v>0.18719420162792669</v>
      </c>
      <c r="AC41" s="683">
        <v>0.22463304195351205</v>
      </c>
      <c r="AD41" s="683">
        <v>0.26207188227909739</v>
      </c>
      <c r="AE41" s="683">
        <v>0.29951072260468276</v>
      </c>
      <c r="AF41" s="683"/>
    </row>
    <row r="42" spans="1:32" ht="15.75" customHeight="1">
      <c r="A42" s="665"/>
      <c r="B42" s="665"/>
      <c r="C42" s="675"/>
      <c r="D42" s="1135" t="s">
        <v>28</v>
      </c>
      <c r="E42" s="1136"/>
      <c r="F42" s="719">
        <f t="shared" si="1"/>
        <v>0.04</v>
      </c>
      <c r="G42" s="719">
        <f t="shared" si="1"/>
        <v>0.11</v>
      </c>
      <c r="H42" s="719">
        <f t="shared" si="1"/>
        <v>0.21</v>
      </c>
      <c r="I42" s="719">
        <f t="shared" si="1"/>
        <v>0.35</v>
      </c>
      <c r="J42" s="720">
        <f t="shared" si="1"/>
        <v>0.4</v>
      </c>
      <c r="K42" s="713" t="s">
        <v>113</v>
      </c>
      <c r="L42" s="665"/>
      <c r="M42" s="665"/>
      <c r="N42" s="665"/>
      <c r="O42" s="665"/>
      <c r="P42" s="665"/>
      <c r="Q42" s="665"/>
      <c r="R42" s="665"/>
      <c r="S42" s="665"/>
      <c r="T42" s="676"/>
      <c r="U42" s="701"/>
      <c r="V42" s="676"/>
      <c r="W42" s="676"/>
      <c r="X42" s="665"/>
      <c r="Y42" s="683" t="s">
        <v>27</v>
      </c>
      <c r="Z42" s="683"/>
      <c r="AA42" s="683">
        <v>4.2905184381875593E-2</v>
      </c>
      <c r="AB42" s="683">
        <v>0.11203292161465764</v>
      </c>
      <c r="AC42" s="683">
        <v>0.20516585167863827</v>
      </c>
      <c r="AD42" s="683">
        <v>0.34790001540782683</v>
      </c>
      <c r="AE42" s="683">
        <v>0.39760001760894487</v>
      </c>
      <c r="AF42" s="683"/>
    </row>
    <row r="43" spans="1:32" ht="15.75" customHeight="1">
      <c r="A43" s="665"/>
      <c r="B43" s="665"/>
      <c r="C43" s="675"/>
      <c r="D43" s="1135" t="s">
        <v>72</v>
      </c>
      <c r="E43" s="1136"/>
      <c r="F43" s="719">
        <f t="shared" si="1"/>
        <v>0.04</v>
      </c>
      <c r="G43" s="719">
        <f t="shared" si="1"/>
        <v>0.05</v>
      </c>
      <c r="H43" s="719">
        <f t="shared" si="1"/>
        <v>0.08</v>
      </c>
      <c r="I43" s="719">
        <f t="shared" si="1"/>
        <v>0.1</v>
      </c>
      <c r="J43" s="720">
        <f t="shared" si="1"/>
        <v>0.11</v>
      </c>
      <c r="K43" s="712" t="s">
        <v>111</v>
      </c>
      <c r="L43" s="665"/>
      <c r="M43" s="665"/>
      <c r="N43" s="665"/>
      <c r="O43" s="665"/>
      <c r="P43" s="665"/>
      <c r="Q43" s="665"/>
      <c r="R43" s="665"/>
      <c r="S43" s="665"/>
      <c r="T43" s="676"/>
      <c r="U43" s="701"/>
      <c r="V43" s="676"/>
      <c r="W43" s="676"/>
      <c r="X43" s="665"/>
      <c r="Y43" s="683" t="s">
        <v>28</v>
      </c>
      <c r="Z43" s="683"/>
      <c r="AA43" s="683">
        <v>4.2905184381875593E-2</v>
      </c>
      <c r="AB43" s="683">
        <v>0.11203292161465764</v>
      </c>
      <c r="AC43" s="683">
        <v>0.20516585167863827</v>
      </c>
      <c r="AD43" s="683">
        <v>0.34790001540782683</v>
      </c>
      <c r="AE43" s="683">
        <v>0.39760001760894487</v>
      </c>
      <c r="AF43" s="683"/>
    </row>
    <row r="44" spans="1:32" ht="15.75" customHeight="1">
      <c r="A44" s="665"/>
      <c r="B44" s="665"/>
      <c r="C44" s="675"/>
      <c r="D44" s="1135" t="s">
        <v>29</v>
      </c>
      <c r="E44" s="1136"/>
      <c r="F44" s="719">
        <f t="shared" si="1"/>
        <v>0.03</v>
      </c>
      <c r="G44" s="719">
        <f t="shared" si="1"/>
        <v>0.03</v>
      </c>
      <c r="H44" s="719">
        <f t="shared" si="1"/>
        <v>0.09</v>
      </c>
      <c r="I44" s="719">
        <f t="shared" si="1"/>
        <v>0.17</v>
      </c>
      <c r="J44" s="720">
        <f t="shared" si="1"/>
        <v>0.2</v>
      </c>
      <c r="K44" s="712" t="s">
        <v>111</v>
      </c>
      <c r="L44" s="665"/>
      <c r="M44" s="665"/>
      <c r="N44" s="665"/>
      <c r="O44" s="665"/>
      <c r="P44" s="665"/>
      <c r="Q44" s="665"/>
      <c r="R44" s="665"/>
      <c r="S44" s="665"/>
      <c r="T44" s="676"/>
      <c r="U44" s="701"/>
      <c r="V44" s="676"/>
      <c r="W44" s="676"/>
      <c r="X44" s="665"/>
      <c r="Y44" s="683" t="s">
        <v>72</v>
      </c>
      <c r="Z44" s="683"/>
      <c r="AA44" s="683">
        <v>3.8995053250978962E-2</v>
      </c>
      <c r="AB44" s="683">
        <v>4.8743816563723702E-2</v>
      </c>
      <c r="AC44" s="683">
        <v>8.4081899478263639E-2</v>
      </c>
      <c r="AD44" s="683">
        <v>9.8095549391307588E-2</v>
      </c>
      <c r="AE44" s="683">
        <v>0.11210919930435154</v>
      </c>
      <c r="AF44" s="683"/>
    </row>
    <row r="45" spans="1:32" ht="15.75" customHeight="1">
      <c r="A45" s="665"/>
      <c r="B45" s="665"/>
      <c r="C45" s="675"/>
      <c r="D45" s="1135" t="s">
        <v>30</v>
      </c>
      <c r="E45" s="1136"/>
      <c r="F45" s="719">
        <f t="shared" si="1"/>
        <v>0.31</v>
      </c>
      <c r="G45" s="719">
        <f t="shared" si="1"/>
        <v>0.56999999999999995</v>
      </c>
      <c r="H45" s="719">
        <f t="shared" si="1"/>
        <v>0.9</v>
      </c>
      <c r="I45" s="719">
        <f t="shared" si="1"/>
        <v>1.24</v>
      </c>
      <c r="J45" s="720">
        <f t="shared" si="1"/>
        <v>1.37</v>
      </c>
      <c r="K45" s="713" t="s">
        <v>113</v>
      </c>
      <c r="L45" s="665"/>
      <c r="M45" s="665"/>
      <c r="N45" s="665"/>
      <c r="O45" s="665"/>
      <c r="P45" s="665"/>
      <c r="Q45" s="665"/>
      <c r="R45" s="665"/>
      <c r="S45" s="665"/>
      <c r="T45" s="676"/>
      <c r="U45" s="701"/>
      <c r="V45" s="676"/>
      <c r="W45" s="676"/>
      <c r="X45" s="665"/>
      <c r="Y45" s="683" t="s">
        <v>29</v>
      </c>
      <c r="Z45" s="683"/>
      <c r="AA45" s="683">
        <v>2.5342670549338638E-2</v>
      </c>
      <c r="AB45" s="683">
        <v>3.1678338186673295E-2</v>
      </c>
      <c r="AC45" s="683">
        <v>8.9359935740666363E-2</v>
      </c>
      <c r="AD45" s="683">
        <v>0.17131551853775909</v>
      </c>
      <c r="AE45" s="683">
        <v>0.19578916404315322</v>
      </c>
      <c r="AF45" s="683"/>
    </row>
    <row r="46" spans="1:32" ht="15.75" customHeight="1">
      <c r="A46" s="665"/>
      <c r="B46" s="665"/>
      <c r="C46" s="675"/>
      <c r="D46" s="1135" t="s">
        <v>31</v>
      </c>
      <c r="E46" s="1136"/>
      <c r="F46" s="719">
        <f t="shared" si="1"/>
        <v>0.35</v>
      </c>
      <c r="G46" s="719">
        <f t="shared" si="1"/>
        <v>0.63</v>
      </c>
      <c r="H46" s="719">
        <f t="shared" si="1"/>
        <v>1.3</v>
      </c>
      <c r="I46" s="719">
        <f t="shared" si="1"/>
        <v>2.88</v>
      </c>
      <c r="J46" s="720">
        <f t="shared" si="1"/>
        <v>3.4</v>
      </c>
      <c r="K46" s="713" t="s">
        <v>113</v>
      </c>
      <c r="L46" s="665"/>
      <c r="M46" s="665"/>
      <c r="N46" s="665"/>
      <c r="O46" s="665"/>
      <c r="P46" s="665"/>
      <c r="Q46" s="665"/>
      <c r="R46" s="665"/>
      <c r="S46" s="665"/>
      <c r="T46" s="676"/>
      <c r="U46" s="701"/>
      <c r="V46" s="676"/>
      <c r="W46" s="676"/>
      <c r="X46" s="665"/>
      <c r="Y46" s="683" t="s">
        <v>30</v>
      </c>
      <c r="Z46" s="683"/>
      <c r="AA46" s="683">
        <v>0.3086707442568718</v>
      </c>
      <c r="AB46" s="683">
        <v>0.57498705887181834</v>
      </c>
      <c r="AC46" s="683">
        <v>0.89565940633103525</v>
      </c>
      <c r="AD46" s="683">
        <v>1.2444439508529392</v>
      </c>
      <c r="AE46" s="683">
        <v>1.3659285306119766</v>
      </c>
      <c r="AF46" s="683"/>
    </row>
    <row r="47" spans="1:32" ht="15.75" customHeight="1">
      <c r="A47" s="665"/>
      <c r="B47" s="665"/>
      <c r="C47" s="675"/>
      <c r="D47" s="1137" t="s">
        <v>32</v>
      </c>
      <c r="E47" s="1138"/>
      <c r="F47" s="719">
        <f t="shared" si="1"/>
        <v>0.03</v>
      </c>
      <c r="G47" s="719">
        <f t="shared" si="1"/>
        <v>7.0000000000000007E-2</v>
      </c>
      <c r="H47" s="719">
        <f t="shared" si="1"/>
        <v>0.14000000000000001</v>
      </c>
      <c r="I47" s="719">
        <f t="shared" si="1"/>
        <v>0.16</v>
      </c>
      <c r="J47" s="720">
        <f t="shared" si="1"/>
        <v>0.18</v>
      </c>
      <c r="K47" s="712" t="s">
        <v>110</v>
      </c>
      <c r="L47" s="665"/>
      <c r="M47" s="665"/>
      <c r="N47" s="665"/>
      <c r="O47" s="665"/>
      <c r="P47" s="665"/>
      <c r="Q47" s="665"/>
      <c r="R47" s="665"/>
      <c r="S47" s="665"/>
      <c r="T47" s="676"/>
      <c r="U47" s="701"/>
      <c r="V47" s="676"/>
      <c r="W47" s="676"/>
      <c r="X47" s="665"/>
      <c r="Y47" s="683" t="s">
        <v>31</v>
      </c>
      <c r="Z47" s="683"/>
      <c r="AA47" s="683">
        <v>0.34624258854033912</v>
      </c>
      <c r="AB47" s="683">
        <v>0.63416449134559993</v>
      </c>
      <c r="AC47" s="683">
        <v>1.2964681323565146</v>
      </c>
      <c r="AD47" s="683">
        <v>2.8776869027198626</v>
      </c>
      <c r="AE47" s="683">
        <v>3.4048640619376549</v>
      </c>
      <c r="AF47" s="683"/>
    </row>
    <row r="48" spans="1:32" ht="15.75" customHeight="1">
      <c r="A48" s="665"/>
      <c r="B48" s="665"/>
      <c r="C48" s="675"/>
      <c r="D48" s="1137" t="s">
        <v>33</v>
      </c>
      <c r="E48" s="1138"/>
      <c r="F48" s="719">
        <f t="shared" si="1"/>
        <v>0.03</v>
      </c>
      <c r="G48" s="719">
        <f t="shared" si="1"/>
        <v>0.04</v>
      </c>
      <c r="H48" s="719">
        <f t="shared" si="1"/>
        <v>0.08</v>
      </c>
      <c r="I48" s="719">
        <f t="shared" si="1"/>
        <v>0.14000000000000001</v>
      </c>
      <c r="J48" s="720">
        <f t="shared" si="1"/>
        <v>0.16</v>
      </c>
      <c r="K48" s="712" t="s">
        <v>110</v>
      </c>
      <c r="L48" s="665"/>
      <c r="M48" s="665"/>
      <c r="N48" s="665"/>
      <c r="O48" s="665"/>
      <c r="P48" s="665"/>
      <c r="Q48" s="665"/>
      <c r="R48" s="665"/>
      <c r="S48" s="665"/>
      <c r="T48" s="676"/>
      <c r="U48" s="701"/>
      <c r="V48" s="676"/>
      <c r="W48" s="676"/>
      <c r="X48" s="665"/>
      <c r="Y48" s="683" t="s">
        <v>32</v>
      </c>
      <c r="Z48" s="683"/>
      <c r="AA48" s="683">
        <v>2.6547327211478084E-2</v>
      </c>
      <c r="AB48" s="683">
        <v>6.8345157178653956E-2</v>
      </c>
      <c r="AC48" s="683">
        <v>0.13534900640836928</v>
      </c>
      <c r="AD48" s="683">
        <v>0.15790717414309749</v>
      </c>
      <c r="AE48" s="683">
        <v>0.1804653418778257</v>
      </c>
      <c r="AF48" s="683"/>
    </row>
    <row r="49" spans="1:32" ht="15.75" customHeight="1">
      <c r="A49" s="665"/>
      <c r="B49" s="665"/>
      <c r="C49" s="675"/>
      <c r="D49" s="1137" t="s">
        <v>80</v>
      </c>
      <c r="E49" s="1138"/>
      <c r="F49" s="719">
        <f t="shared" si="1"/>
        <v>0.03</v>
      </c>
      <c r="G49" s="719">
        <f t="shared" si="1"/>
        <v>0.04</v>
      </c>
      <c r="H49" s="719">
        <f t="shared" si="1"/>
        <v>0.05</v>
      </c>
      <c r="I49" s="719">
        <f t="shared" si="1"/>
        <v>0.11</v>
      </c>
      <c r="J49" s="720">
        <f t="shared" si="1"/>
        <v>0.13</v>
      </c>
      <c r="K49" s="712" t="s">
        <v>112</v>
      </c>
      <c r="L49" s="665"/>
      <c r="M49" s="665"/>
      <c r="N49" s="665"/>
      <c r="O49" s="665"/>
      <c r="P49" s="665"/>
      <c r="Q49" s="665"/>
      <c r="R49" s="665"/>
      <c r="S49" s="665"/>
      <c r="T49" s="676"/>
      <c r="U49" s="701"/>
      <c r="V49" s="676"/>
      <c r="W49" s="676"/>
      <c r="X49" s="665"/>
      <c r="Y49" s="683" t="s">
        <v>33</v>
      </c>
      <c r="Z49" s="683"/>
      <c r="AA49" s="683">
        <v>3.079439737450931E-2</v>
      </c>
      <c r="AB49" s="683">
        <v>3.8492996718136628E-2</v>
      </c>
      <c r="AC49" s="683">
        <v>8.21892270440258E-2</v>
      </c>
      <c r="AD49" s="683">
        <v>0.1375600979341646</v>
      </c>
      <c r="AE49" s="683">
        <v>0.15721154049618813</v>
      </c>
      <c r="AF49" s="683"/>
    </row>
    <row r="50" spans="1:32" ht="15.75" customHeight="1">
      <c r="A50" s="665"/>
      <c r="B50" s="665"/>
      <c r="C50" s="675"/>
      <c r="D50" s="1137" t="s">
        <v>857</v>
      </c>
      <c r="E50" s="1138"/>
      <c r="F50" s="719">
        <f t="shared" si="1"/>
        <v>0.03</v>
      </c>
      <c r="G50" s="719">
        <f t="shared" si="1"/>
        <v>0.03</v>
      </c>
      <c r="H50" s="719">
        <f t="shared" si="1"/>
        <v>0.08</v>
      </c>
      <c r="I50" s="719">
        <f t="shared" si="1"/>
        <v>0.09</v>
      </c>
      <c r="J50" s="720">
        <f t="shared" si="1"/>
        <v>0.11</v>
      </c>
      <c r="K50" s="712" t="s">
        <v>110</v>
      </c>
      <c r="L50" s="665"/>
      <c r="M50" s="665"/>
      <c r="N50" s="665"/>
      <c r="O50" s="665"/>
      <c r="P50" s="665"/>
      <c r="Q50" s="665"/>
      <c r="R50" s="665"/>
      <c r="S50" s="665"/>
      <c r="T50" s="676"/>
      <c r="U50" s="701"/>
      <c r="V50" s="676"/>
      <c r="W50" s="676"/>
      <c r="X50" s="665"/>
      <c r="Y50" s="683" t="s">
        <v>80</v>
      </c>
      <c r="Z50" s="683"/>
      <c r="AA50" s="683">
        <v>3.4157697129970299E-2</v>
      </c>
      <c r="AB50" s="683">
        <v>4.2697121412462874E-2</v>
      </c>
      <c r="AC50" s="683">
        <v>5.1236545694955449E-2</v>
      </c>
      <c r="AD50" s="683">
        <v>0.10884537979242993</v>
      </c>
      <c r="AE50" s="683">
        <v>0.12636076078387784</v>
      </c>
      <c r="AF50" s="683"/>
    </row>
    <row r="51" spans="1:32" ht="15.75" customHeight="1">
      <c r="A51" s="665"/>
      <c r="B51" s="665"/>
      <c r="C51" s="675"/>
      <c r="D51" s="1137" t="s">
        <v>858</v>
      </c>
      <c r="E51" s="1138"/>
      <c r="F51" s="719">
        <f t="shared" si="1"/>
        <v>0.23</v>
      </c>
      <c r="G51" s="719">
        <f t="shared" si="1"/>
        <v>0.41</v>
      </c>
      <c r="H51" s="719">
        <f t="shared" si="1"/>
        <v>0.57999999999999996</v>
      </c>
      <c r="I51" s="719">
        <f t="shared" si="1"/>
        <v>0.74</v>
      </c>
      <c r="J51" s="720">
        <f t="shared" si="1"/>
        <v>0.91</v>
      </c>
      <c r="K51" s="712" t="s">
        <v>112</v>
      </c>
      <c r="L51" s="665"/>
      <c r="M51" s="665"/>
      <c r="N51" s="665"/>
      <c r="O51" s="665"/>
      <c r="P51" s="665"/>
      <c r="Q51" s="665"/>
      <c r="R51" s="665"/>
      <c r="S51" s="665"/>
      <c r="T51" s="676"/>
      <c r="U51" s="701"/>
      <c r="V51" s="676"/>
      <c r="W51" s="676"/>
      <c r="X51" s="665"/>
      <c r="Y51" s="683" t="s">
        <v>712</v>
      </c>
      <c r="Z51" s="683"/>
      <c r="AA51" s="683">
        <v>2.6073137524437157E-2</v>
      </c>
      <c r="AB51" s="683">
        <v>3.2591421905546439E-2</v>
      </c>
      <c r="AC51" s="683">
        <v>7.9197813699280514E-2</v>
      </c>
      <c r="AD51" s="683">
        <v>9.2397449315827287E-2</v>
      </c>
      <c r="AE51" s="683">
        <v>0.10559708493237403</v>
      </c>
      <c r="AF51" s="683"/>
    </row>
    <row r="52" spans="1:32" ht="15.75" customHeight="1">
      <c r="A52" s="665"/>
      <c r="B52" s="665"/>
      <c r="C52" s="675"/>
      <c r="D52" s="1137" t="s">
        <v>859</v>
      </c>
      <c r="E52" s="1138"/>
      <c r="F52" s="719">
        <f t="shared" si="1"/>
        <v>0.33</v>
      </c>
      <c r="G52" s="719">
        <f t="shared" si="1"/>
        <v>0.54</v>
      </c>
      <c r="H52" s="719">
        <f t="shared" si="1"/>
        <v>0.69</v>
      </c>
      <c r="I52" s="719">
        <f t="shared" si="1"/>
        <v>0.81</v>
      </c>
      <c r="J52" s="720">
        <f t="shared" si="1"/>
        <v>0.92</v>
      </c>
      <c r="K52" s="712" t="s">
        <v>112</v>
      </c>
      <c r="L52" s="665"/>
      <c r="M52" s="665"/>
      <c r="N52" s="665"/>
      <c r="O52" s="665"/>
      <c r="P52" s="665"/>
      <c r="Q52" s="665"/>
      <c r="R52" s="665"/>
      <c r="S52" s="665"/>
      <c r="T52" s="676"/>
      <c r="U52" s="701"/>
      <c r="V52" s="676"/>
      <c r="W52" s="676"/>
      <c r="X52" s="665"/>
      <c r="Y52" s="683" t="s">
        <v>713</v>
      </c>
      <c r="Z52" s="683"/>
      <c r="AA52" s="683">
        <v>0.2327115308614556</v>
      </c>
      <c r="AB52" s="683">
        <v>0.40856203182870365</v>
      </c>
      <c r="AC52" s="683">
        <v>0.58249493630952376</v>
      </c>
      <c r="AD52" s="683">
        <v>0.74304199720492636</v>
      </c>
      <c r="AE52" s="683">
        <v>0.91206257563956428</v>
      </c>
      <c r="AF52" s="683"/>
    </row>
    <row r="53" spans="1:32" ht="15.75" customHeight="1">
      <c r="A53" s="665"/>
      <c r="B53" s="665"/>
      <c r="C53" s="675"/>
      <c r="D53" s="1137" t="s">
        <v>81</v>
      </c>
      <c r="E53" s="1138"/>
      <c r="F53" s="719">
        <f t="shared" si="1"/>
        <v>0.12</v>
      </c>
      <c r="G53" s="719">
        <f t="shared" si="1"/>
        <v>0.15</v>
      </c>
      <c r="H53" s="719">
        <f t="shared" si="1"/>
        <v>0.18</v>
      </c>
      <c r="I53" s="719">
        <f t="shared" si="1"/>
        <v>0.26</v>
      </c>
      <c r="J53" s="720">
        <f t="shared" si="1"/>
        <v>0.36</v>
      </c>
      <c r="K53" s="712" t="s">
        <v>112</v>
      </c>
      <c r="L53" s="665"/>
      <c r="M53" s="665"/>
      <c r="N53" s="665"/>
      <c r="O53" s="665"/>
      <c r="P53" s="665"/>
      <c r="Q53" s="665"/>
      <c r="R53" s="665"/>
      <c r="S53" s="665"/>
      <c r="T53" s="676"/>
      <c r="U53" s="701"/>
      <c r="V53" s="676"/>
      <c r="W53" s="676"/>
      <c r="X53" s="665"/>
      <c r="Y53" s="683" t="s">
        <v>714</v>
      </c>
      <c r="Z53" s="683"/>
      <c r="AA53" s="683">
        <v>0.32827964901620366</v>
      </c>
      <c r="AB53" s="683">
        <v>0.53815745067959075</v>
      </c>
      <c r="AC53" s="683">
        <v>0.69121584652967782</v>
      </c>
      <c r="AD53" s="683">
        <v>0.80641848761795754</v>
      </c>
      <c r="AE53" s="683">
        <v>0.92162112870623725</v>
      </c>
      <c r="AF53" s="683"/>
    </row>
    <row r="54" spans="1:32" ht="15.75" customHeight="1">
      <c r="A54" s="665"/>
      <c r="B54" s="665"/>
      <c r="C54" s="675"/>
      <c r="D54" s="1137" t="s">
        <v>860</v>
      </c>
      <c r="E54" s="1138"/>
      <c r="F54" s="719">
        <f t="shared" si="1"/>
        <v>0.02</v>
      </c>
      <c r="G54" s="719">
        <f t="shared" si="1"/>
        <v>0.03</v>
      </c>
      <c r="H54" s="719">
        <f t="shared" si="1"/>
        <v>0.03</v>
      </c>
      <c r="I54" s="719">
        <f t="shared" si="1"/>
        <v>0.08</v>
      </c>
      <c r="J54" s="720">
        <f t="shared" si="1"/>
        <v>0.09</v>
      </c>
      <c r="K54" s="712" t="s">
        <v>110</v>
      </c>
      <c r="L54" s="665"/>
      <c r="M54" s="665"/>
      <c r="N54" s="665"/>
      <c r="O54" s="665"/>
      <c r="P54" s="665"/>
      <c r="Q54" s="665"/>
      <c r="R54" s="665"/>
      <c r="S54" s="665"/>
      <c r="T54" s="676"/>
      <c r="U54" s="701"/>
      <c r="V54" s="676"/>
      <c r="W54" s="676"/>
      <c r="X54" s="665"/>
      <c r="Y54" s="683" t="s">
        <v>81</v>
      </c>
      <c r="Z54" s="683"/>
      <c r="AA54" s="683">
        <v>0.11982849020241199</v>
      </c>
      <c r="AB54" s="683">
        <v>0.14978561275301497</v>
      </c>
      <c r="AC54" s="683">
        <v>0.17974273530361798</v>
      </c>
      <c r="AD54" s="683">
        <v>0.26196202857543643</v>
      </c>
      <c r="AE54" s="683">
        <v>0.35801687535521448</v>
      </c>
      <c r="AF54" s="683"/>
    </row>
    <row r="55" spans="1:32" ht="15.75" customHeight="1">
      <c r="A55" s="665"/>
      <c r="B55" s="665"/>
      <c r="C55" s="675"/>
      <c r="D55" s="1137" t="s">
        <v>34</v>
      </c>
      <c r="E55" s="1138"/>
      <c r="F55" s="719">
        <f t="shared" si="1"/>
        <v>0.06</v>
      </c>
      <c r="G55" s="719">
        <f t="shared" si="1"/>
        <v>0.1</v>
      </c>
      <c r="H55" s="719">
        <f t="shared" si="1"/>
        <v>0.17</v>
      </c>
      <c r="I55" s="719">
        <f t="shared" si="1"/>
        <v>0.2</v>
      </c>
      <c r="J55" s="720">
        <f t="shared" si="1"/>
        <v>0.28999999999999998</v>
      </c>
      <c r="K55" s="712" t="s">
        <v>110</v>
      </c>
      <c r="L55" s="665"/>
      <c r="M55" s="665"/>
      <c r="N55" s="665"/>
      <c r="O55" s="665"/>
      <c r="P55" s="665"/>
      <c r="Q55" s="665"/>
      <c r="R55" s="665"/>
      <c r="S55" s="665"/>
      <c r="T55" s="676"/>
      <c r="U55" s="701"/>
      <c r="V55" s="676"/>
      <c r="W55" s="676"/>
      <c r="X55" s="665"/>
      <c r="Y55" s="683" t="s">
        <v>715</v>
      </c>
      <c r="Z55" s="683"/>
      <c r="AA55" s="683">
        <v>2.2564090284982921E-2</v>
      </c>
      <c r="AB55" s="683">
        <v>2.8205112856228648E-2</v>
      </c>
      <c r="AC55" s="683">
        <v>3.3846135427474382E-2</v>
      </c>
      <c r="AD55" s="683">
        <v>7.9542600800647137E-2</v>
      </c>
      <c r="AE55" s="683">
        <v>9.0905829486453871E-2</v>
      </c>
      <c r="AF55" s="683"/>
    </row>
    <row r="56" spans="1:32" ht="15.75" customHeight="1">
      <c r="A56" s="665"/>
      <c r="B56" s="665"/>
      <c r="C56" s="675"/>
      <c r="D56" s="1137" t="s">
        <v>35</v>
      </c>
      <c r="E56" s="1138"/>
      <c r="F56" s="719">
        <f t="shared" si="1"/>
        <v>0.46</v>
      </c>
      <c r="G56" s="719">
        <f t="shared" si="1"/>
        <v>0.79</v>
      </c>
      <c r="H56" s="719">
        <f t="shared" si="1"/>
        <v>1.17</v>
      </c>
      <c r="I56" s="719">
        <f t="shared" si="1"/>
        <v>1.56</v>
      </c>
      <c r="J56" s="720">
        <f t="shared" si="1"/>
        <v>1.78</v>
      </c>
      <c r="K56" s="712" t="s">
        <v>112</v>
      </c>
      <c r="L56" s="665"/>
      <c r="M56" s="665"/>
      <c r="N56" s="665"/>
      <c r="O56" s="665"/>
      <c r="P56" s="665"/>
      <c r="Q56" s="665"/>
      <c r="R56" s="665"/>
      <c r="S56" s="665"/>
      <c r="T56" s="676"/>
      <c r="U56" s="701"/>
      <c r="V56" s="676"/>
      <c r="W56" s="676"/>
      <c r="X56" s="665"/>
      <c r="Y56" s="683" t="s">
        <v>34</v>
      </c>
      <c r="Z56" s="683"/>
      <c r="AA56" s="683">
        <v>5.5735242101476262E-2</v>
      </c>
      <c r="AB56" s="683">
        <v>9.7053556441893188E-2</v>
      </c>
      <c r="AC56" s="683">
        <v>0.16760700183877539</v>
      </c>
      <c r="AD56" s="683">
        <v>0.19554150214523794</v>
      </c>
      <c r="AE56" s="683">
        <v>0.29288141063309686</v>
      </c>
      <c r="AF56" s="683"/>
    </row>
    <row r="57" spans="1:32" ht="15.75" customHeight="1">
      <c r="A57" s="665"/>
      <c r="B57" s="665"/>
      <c r="C57" s="675"/>
      <c r="D57" s="1137" t="s">
        <v>83</v>
      </c>
      <c r="E57" s="1138"/>
      <c r="F57" s="719">
        <f t="shared" si="1"/>
        <v>0.02</v>
      </c>
      <c r="G57" s="719">
        <f t="shared" si="1"/>
        <v>0.05</v>
      </c>
      <c r="H57" s="719">
        <f t="shared" si="1"/>
        <v>0.06</v>
      </c>
      <c r="I57" s="719">
        <f t="shared" si="1"/>
        <v>0.15</v>
      </c>
      <c r="J57" s="720">
        <f t="shared" si="1"/>
        <v>0.17</v>
      </c>
      <c r="K57" s="712" t="s">
        <v>112</v>
      </c>
      <c r="L57" s="665"/>
      <c r="M57" s="665"/>
      <c r="N57" s="665"/>
      <c r="O57" s="665"/>
      <c r="P57" s="665"/>
      <c r="Q57" s="665"/>
      <c r="R57" s="665"/>
      <c r="S57" s="665"/>
      <c r="T57" s="676"/>
      <c r="U57" s="701"/>
      <c r="V57" s="676"/>
      <c r="W57" s="676"/>
      <c r="X57" s="665"/>
      <c r="Y57" s="683" t="s">
        <v>35</v>
      </c>
      <c r="Z57" s="683"/>
      <c r="AA57" s="683">
        <v>0.4564333244723322</v>
      </c>
      <c r="AB57" s="683">
        <v>0.78694276633853766</v>
      </c>
      <c r="AC57" s="683">
        <v>1.1651157738742044</v>
      </c>
      <c r="AD57" s="683">
        <v>1.5580231120134596</v>
      </c>
      <c r="AE57" s="683">
        <v>1.7805978423010973</v>
      </c>
      <c r="AF57" s="683"/>
    </row>
    <row r="58" spans="1:32" ht="15.75" customHeight="1">
      <c r="A58" s="665"/>
      <c r="B58" s="665"/>
      <c r="C58" s="675"/>
      <c r="D58" s="1137" t="s">
        <v>84</v>
      </c>
      <c r="E58" s="1138"/>
      <c r="F58" s="719">
        <f t="shared" si="1"/>
        <v>0.03</v>
      </c>
      <c r="G58" s="719">
        <f t="shared" si="1"/>
        <v>0.04</v>
      </c>
      <c r="H58" s="719">
        <f t="shared" si="1"/>
        <v>0.05</v>
      </c>
      <c r="I58" s="719">
        <f t="shared" si="1"/>
        <v>0.09</v>
      </c>
      <c r="J58" s="720">
        <f t="shared" si="1"/>
        <v>0.11</v>
      </c>
      <c r="K58" s="712" t="s">
        <v>112</v>
      </c>
      <c r="L58" s="665"/>
      <c r="M58" s="665"/>
      <c r="N58" s="665"/>
      <c r="O58" s="665"/>
      <c r="P58" s="665"/>
      <c r="Q58" s="665"/>
      <c r="R58" s="665"/>
      <c r="S58" s="665"/>
      <c r="T58" s="676"/>
      <c r="U58" s="701"/>
      <c r="V58" s="676"/>
      <c r="W58" s="676"/>
      <c r="X58" s="665"/>
      <c r="Y58" s="683" t="s">
        <v>83</v>
      </c>
      <c r="Z58" s="683"/>
      <c r="AA58" s="683">
        <v>2.0214699176883854E-2</v>
      </c>
      <c r="AB58" s="683">
        <v>5.0853708186201808E-2</v>
      </c>
      <c r="AC58" s="683">
        <v>6.102444982344217E-2</v>
      </c>
      <c r="AD58" s="683">
        <v>0.14704079816421481</v>
      </c>
      <c r="AE58" s="683">
        <v>0.16804662647338833</v>
      </c>
      <c r="AF58" s="683"/>
    </row>
    <row r="59" spans="1:32" ht="15.75" customHeight="1">
      <c r="A59" s="665"/>
      <c r="B59" s="665"/>
      <c r="C59" s="675"/>
      <c r="D59" s="1137" t="s">
        <v>82</v>
      </c>
      <c r="E59" s="1138"/>
      <c r="F59" s="719">
        <f t="shared" si="1"/>
        <v>0.04</v>
      </c>
      <c r="G59" s="719">
        <f t="shared" si="1"/>
        <v>0.05</v>
      </c>
      <c r="H59" s="719">
        <f t="shared" si="1"/>
        <v>7.0000000000000007E-2</v>
      </c>
      <c r="I59" s="719">
        <f t="shared" si="1"/>
        <v>0.11</v>
      </c>
      <c r="J59" s="720">
        <f t="shared" si="1"/>
        <v>0.17</v>
      </c>
      <c r="K59" s="712" t="s">
        <v>112</v>
      </c>
      <c r="L59" s="665"/>
      <c r="M59" s="665"/>
      <c r="N59" s="665"/>
      <c r="O59" s="665"/>
      <c r="P59" s="665"/>
      <c r="Q59" s="665"/>
      <c r="R59" s="665"/>
      <c r="S59" s="665"/>
      <c r="T59" s="676"/>
      <c r="U59" s="701"/>
      <c r="V59" s="676"/>
      <c r="W59" s="676"/>
      <c r="X59" s="665"/>
      <c r="Y59" s="683" t="s">
        <v>84</v>
      </c>
      <c r="Z59" s="683"/>
      <c r="AA59" s="683">
        <v>3.1639288306640985E-2</v>
      </c>
      <c r="AB59" s="683">
        <v>3.9549110383301236E-2</v>
      </c>
      <c r="AC59" s="683">
        <v>4.7458932459961474E-2</v>
      </c>
      <c r="AD59" s="683">
        <v>9.1964080011148003E-2</v>
      </c>
      <c r="AE59" s="683">
        <v>0.10795822541769297</v>
      </c>
      <c r="AF59" s="683"/>
    </row>
    <row r="60" spans="1:32" ht="15.75" customHeight="1">
      <c r="A60" s="665"/>
      <c r="B60" s="665"/>
      <c r="C60" s="675"/>
      <c r="D60" s="1137" t="s">
        <v>861</v>
      </c>
      <c r="E60" s="1138"/>
      <c r="F60" s="719">
        <f t="shared" si="1"/>
        <v>0.03</v>
      </c>
      <c r="G60" s="719">
        <f t="shared" si="1"/>
        <v>0.05</v>
      </c>
      <c r="H60" s="719">
        <f t="shared" si="1"/>
        <v>0.06</v>
      </c>
      <c r="I60" s="719">
        <f t="shared" si="1"/>
        <v>0.12</v>
      </c>
      <c r="J60" s="720">
        <f t="shared" si="1"/>
        <v>0.15</v>
      </c>
      <c r="K60" s="712" t="s">
        <v>110</v>
      </c>
      <c r="L60" s="665"/>
      <c r="M60" s="665"/>
      <c r="N60" s="665"/>
      <c r="O60" s="665"/>
      <c r="P60" s="665"/>
      <c r="Q60" s="665"/>
      <c r="R60" s="665"/>
      <c r="S60" s="665"/>
      <c r="T60" s="676"/>
      <c r="U60" s="701"/>
      <c r="V60" s="676"/>
      <c r="W60" s="676"/>
      <c r="X60" s="665"/>
      <c r="Y60" s="683" t="s">
        <v>82</v>
      </c>
      <c r="Z60" s="683"/>
      <c r="AA60" s="683">
        <v>4.3635426256541009E-2</v>
      </c>
      <c r="AB60" s="683">
        <v>5.4544282820676256E-2</v>
      </c>
      <c r="AC60" s="683">
        <v>6.545313938481151E-2</v>
      </c>
      <c r="AD60" s="683">
        <v>0.10950251840392226</v>
      </c>
      <c r="AE60" s="683">
        <v>0.16625264941496601</v>
      </c>
      <c r="AF60" s="683"/>
    </row>
    <row r="61" spans="1:32" ht="15.75" customHeight="1">
      <c r="A61" s="665"/>
      <c r="B61" s="665"/>
      <c r="C61" s="675"/>
      <c r="D61" s="1137" t="s">
        <v>36</v>
      </c>
      <c r="E61" s="1138"/>
      <c r="F61" s="719">
        <f t="shared" si="1"/>
        <v>0.04</v>
      </c>
      <c r="G61" s="719">
        <f t="shared" si="1"/>
        <v>0.05</v>
      </c>
      <c r="H61" s="719">
        <f t="shared" si="1"/>
        <v>0.09</v>
      </c>
      <c r="I61" s="719">
        <f t="shared" si="1"/>
        <v>0.11</v>
      </c>
      <c r="J61" s="720">
        <f t="shared" si="1"/>
        <v>0.12</v>
      </c>
      <c r="K61" s="712" t="s">
        <v>110</v>
      </c>
      <c r="L61" s="665"/>
      <c r="M61" s="665"/>
      <c r="N61" s="665"/>
      <c r="O61" s="665"/>
      <c r="P61" s="665"/>
      <c r="Q61" s="665"/>
      <c r="R61" s="665"/>
      <c r="S61" s="665"/>
      <c r="T61" s="676"/>
      <c r="U61" s="701"/>
      <c r="V61" s="676"/>
      <c r="W61" s="676"/>
      <c r="X61" s="665"/>
      <c r="Y61" s="683" t="s">
        <v>716</v>
      </c>
      <c r="Z61" s="683"/>
      <c r="AA61" s="683">
        <v>3.1829804580021943E-2</v>
      </c>
      <c r="AB61" s="683">
        <v>4.8315700463393098E-2</v>
      </c>
      <c r="AC61" s="683">
        <v>5.797884055607172E-2</v>
      </c>
      <c r="AD61" s="683">
        <v>0.11616913219309503</v>
      </c>
      <c r="AE61" s="683">
        <v>0.14741916710201577</v>
      </c>
      <c r="AF61" s="683"/>
    </row>
    <row r="62" spans="1:32" ht="15.75" customHeight="1">
      <c r="A62" s="665"/>
      <c r="B62" s="665"/>
      <c r="C62" s="675"/>
      <c r="D62" s="1135" t="s">
        <v>37</v>
      </c>
      <c r="E62" s="1136"/>
      <c r="F62" s="719">
        <f t="shared" si="1"/>
        <v>0.04</v>
      </c>
      <c r="G62" s="719">
        <f t="shared" si="1"/>
        <v>0.11</v>
      </c>
      <c r="H62" s="719">
        <f t="shared" si="1"/>
        <v>0.21</v>
      </c>
      <c r="I62" s="719">
        <f t="shared" si="1"/>
        <v>0.35</v>
      </c>
      <c r="J62" s="720">
        <f t="shared" si="1"/>
        <v>0.4</v>
      </c>
      <c r="K62" s="713" t="s">
        <v>113</v>
      </c>
      <c r="L62" s="665"/>
      <c r="M62" s="665"/>
      <c r="N62" s="665"/>
      <c r="O62" s="665"/>
      <c r="P62" s="665"/>
      <c r="Q62" s="665"/>
      <c r="R62" s="665"/>
      <c r="S62" s="665"/>
      <c r="T62" s="676"/>
      <c r="U62" s="701"/>
      <c r="V62" s="676"/>
      <c r="W62" s="676"/>
      <c r="X62" s="665"/>
      <c r="Y62" s="683" t="s">
        <v>36</v>
      </c>
      <c r="Z62" s="683"/>
      <c r="AA62" s="683">
        <v>3.6603166366973285E-2</v>
      </c>
      <c r="AB62" s="683">
        <v>4.5753957958716604E-2</v>
      </c>
      <c r="AC62" s="683">
        <v>9.0140403287118462E-2</v>
      </c>
      <c r="AD62" s="683">
        <v>0.10516380383497152</v>
      </c>
      <c r="AE62" s="683">
        <v>0.12018720438282458</v>
      </c>
      <c r="AF62" s="683"/>
    </row>
    <row r="63" spans="1:32" ht="15.75" customHeight="1">
      <c r="A63" s="665"/>
      <c r="B63" s="665"/>
      <c r="C63" s="675"/>
      <c r="D63" s="1135" t="s">
        <v>38</v>
      </c>
      <c r="E63" s="1136"/>
      <c r="F63" s="719">
        <f t="shared" si="1"/>
        <v>0.21</v>
      </c>
      <c r="G63" s="719">
        <f t="shared" si="1"/>
        <v>0.46</v>
      </c>
      <c r="H63" s="719">
        <f t="shared" si="1"/>
        <v>0.67</v>
      </c>
      <c r="I63" s="719">
        <f t="shared" si="1"/>
        <v>0.92</v>
      </c>
      <c r="J63" s="720">
        <f t="shared" si="1"/>
        <v>1.26</v>
      </c>
      <c r="K63" s="713" t="s">
        <v>113</v>
      </c>
      <c r="L63" s="665"/>
      <c r="M63" s="665"/>
      <c r="N63" s="665"/>
      <c r="O63" s="665"/>
      <c r="P63" s="665"/>
      <c r="Q63" s="665"/>
      <c r="R63" s="665"/>
      <c r="S63" s="665"/>
      <c r="T63" s="676"/>
      <c r="U63" s="701"/>
      <c r="V63" s="676"/>
      <c r="W63" s="676"/>
      <c r="X63" s="665"/>
      <c r="Y63" s="683" t="s">
        <v>37</v>
      </c>
      <c r="Z63" s="683"/>
      <c r="AA63" s="683">
        <v>4.2905184381875593E-2</v>
      </c>
      <c r="AB63" s="683">
        <v>0.11203292161465764</v>
      </c>
      <c r="AC63" s="683">
        <v>0.20516585167863827</v>
      </c>
      <c r="AD63" s="683">
        <v>0.34790001540782683</v>
      </c>
      <c r="AE63" s="683">
        <v>0.39760001760894487</v>
      </c>
      <c r="AF63" s="683"/>
    </row>
    <row r="64" spans="1:32" ht="15.75" customHeight="1">
      <c r="A64" s="665"/>
      <c r="B64" s="665"/>
      <c r="C64" s="675"/>
      <c r="D64" s="1135" t="s">
        <v>65</v>
      </c>
      <c r="E64" s="1136"/>
      <c r="F64" s="719">
        <f t="shared" si="1"/>
        <v>0.21</v>
      </c>
      <c r="G64" s="719">
        <f t="shared" si="1"/>
        <v>0.46</v>
      </c>
      <c r="H64" s="719">
        <f t="shared" si="1"/>
        <v>0.67</v>
      </c>
      <c r="I64" s="719">
        <f t="shared" si="1"/>
        <v>0.92</v>
      </c>
      <c r="J64" s="720">
        <f t="shared" si="1"/>
        <v>1.26</v>
      </c>
      <c r="K64" s="712" t="s">
        <v>111</v>
      </c>
      <c r="L64" s="665"/>
      <c r="M64" s="665"/>
      <c r="N64" s="665"/>
      <c r="O64" s="665"/>
      <c r="P64" s="665"/>
      <c r="Q64" s="665"/>
      <c r="R64" s="665"/>
      <c r="S64" s="665"/>
      <c r="T64" s="676"/>
      <c r="U64" s="701"/>
      <c r="V64" s="676"/>
      <c r="W64" s="676"/>
      <c r="X64" s="665"/>
      <c r="Y64" s="683" t="s">
        <v>38</v>
      </c>
      <c r="Z64" s="683"/>
      <c r="AA64" s="683">
        <v>0.20654286732427818</v>
      </c>
      <c r="AB64" s="683">
        <v>0.45940713286933604</v>
      </c>
      <c r="AC64" s="683">
        <v>0.67165279962424007</v>
      </c>
      <c r="AD64" s="683">
        <v>0.92277386354672075</v>
      </c>
      <c r="AE64" s="683">
        <v>1.2630946245650829</v>
      </c>
      <c r="AF64" s="683"/>
    </row>
    <row r="65" spans="1:32" ht="15.75" customHeight="1">
      <c r="A65" s="665"/>
      <c r="B65" s="665"/>
      <c r="C65" s="675"/>
      <c r="D65" s="1137" t="s">
        <v>39</v>
      </c>
      <c r="E65" s="1138"/>
      <c r="F65" s="719">
        <f t="shared" si="1"/>
        <v>0.28999999999999998</v>
      </c>
      <c r="G65" s="719">
        <f t="shared" si="1"/>
        <v>0.72</v>
      </c>
      <c r="H65" s="719">
        <f t="shared" si="1"/>
        <v>1.01</v>
      </c>
      <c r="I65" s="719">
        <f t="shared" si="1"/>
        <v>1.44</v>
      </c>
      <c r="J65" s="720">
        <f t="shared" si="1"/>
        <v>1.9</v>
      </c>
      <c r="K65" s="712" t="s">
        <v>111</v>
      </c>
      <c r="L65" s="665"/>
      <c r="M65" s="665"/>
      <c r="N65" s="665"/>
      <c r="O65" s="665"/>
      <c r="P65" s="665"/>
      <c r="Q65" s="665"/>
      <c r="R65" s="665"/>
      <c r="S65" s="665"/>
      <c r="T65" s="676"/>
      <c r="U65" s="701"/>
      <c r="V65" s="676"/>
      <c r="W65" s="676"/>
      <c r="X65" s="665"/>
      <c r="Y65" s="683" t="s">
        <v>65</v>
      </c>
      <c r="Z65" s="683"/>
      <c r="AA65" s="683">
        <v>0.20654286732427818</v>
      </c>
      <c r="AB65" s="683">
        <v>0.45940713286933604</v>
      </c>
      <c r="AC65" s="683">
        <v>0.67165279962424007</v>
      </c>
      <c r="AD65" s="683">
        <v>0.92277386354672075</v>
      </c>
      <c r="AE65" s="683">
        <v>1.2630946245650829</v>
      </c>
      <c r="AF65" s="683"/>
    </row>
    <row r="66" spans="1:32" ht="15.75" customHeight="1">
      <c r="A66" s="665"/>
      <c r="B66" s="665"/>
      <c r="C66" s="675"/>
      <c r="D66" s="1135" t="s">
        <v>76</v>
      </c>
      <c r="E66" s="1136"/>
      <c r="F66" s="719">
        <f t="shared" si="1"/>
        <v>0.34</v>
      </c>
      <c r="G66" s="719">
        <f t="shared" si="1"/>
        <v>0.81</v>
      </c>
      <c r="H66" s="719">
        <f t="shared" si="1"/>
        <v>1.18</v>
      </c>
      <c r="I66" s="719">
        <f t="shared" si="1"/>
        <v>1.55</v>
      </c>
      <c r="J66" s="720">
        <f t="shared" si="1"/>
        <v>2.02</v>
      </c>
      <c r="K66" s="712" t="s">
        <v>111</v>
      </c>
      <c r="L66" s="665"/>
      <c r="M66" s="665"/>
      <c r="N66" s="665"/>
      <c r="O66" s="665"/>
      <c r="P66" s="665"/>
      <c r="Q66" s="665"/>
      <c r="R66" s="665"/>
      <c r="S66" s="665"/>
      <c r="T66" s="676"/>
      <c r="U66" s="701"/>
      <c r="V66" s="676"/>
      <c r="W66" s="676"/>
      <c r="X66" s="665"/>
      <c r="Y66" s="683" t="s">
        <v>39</v>
      </c>
      <c r="Z66" s="683"/>
      <c r="AA66" s="683">
        <v>0.28554224648832599</v>
      </c>
      <c r="AB66" s="683">
        <v>0.72002933854517226</v>
      </c>
      <c r="AC66" s="683">
        <v>1.0064449533150317</v>
      </c>
      <c r="AD66" s="683">
        <v>1.44499968749023</v>
      </c>
      <c r="AE66" s="683">
        <v>1.8956012546262551</v>
      </c>
      <c r="AF66" s="683"/>
    </row>
    <row r="67" spans="1:32" ht="15.75" customHeight="1">
      <c r="A67" s="665"/>
      <c r="B67" s="665"/>
      <c r="C67" s="675"/>
      <c r="D67" s="1135" t="s">
        <v>40</v>
      </c>
      <c r="E67" s="1136"/>
      <c r="F67" s="719">
        <f t="shared" si="1"/>
        <v>0.15</v>
      </c>
      <c r="G67" s="719">
        <f t="shared" si="1"/>
        <v>0.19</v>
      </c>
      <c r="H67" s="719">
        <f t="shared" si="1"/>
        <v>0.22</v>
      </c>
      <c r="I67" s="719">
        <f t="shared" si="1"/>
        <v>0.26</v>
      </c>
      <c r="J67" s="720">
        <f t="shared" si="1"/>
        <v>0.3</v>
      </c>
      <c r="K67" s="713" t="s">
        <v>113</v>
      </c>
      <c r="L67" s="665"/>
      <c r="M67" s="665"/>
      <c r="N67" s="665"/>
      <c r="O67" s="665"/>
      <c r="P67" s="665"/>
      <c r="Q67" s="665"/>
      <c r="R67" s="665"/>
      <c r="S67" s="665"/>
      <c r="T67" s="676"/>
      <c r="U67" s="701"/>
      <c r="V67" s="676"/>
      <c r="W67" s="676"/>
      <c r="X67" s="665"/>
      <c r="Y67" s="683" t="s">
        <v>76</v>
      </c>
      <c r="Z67" s="683"/>
      <c r="AA67" s="683">
        <v>0.33838309337864286</v>
      </c>
      <c r="AB67" s="683">
        <v>0.80520818838555264</v>
      </c>
      <c r="AC67" s="683">
        <v>1.1774018251252529</v>
      </c>
      <c r="AD67" s="683">
        <v>1.5544798963783533</v>
      </c>
      <c r="AE67" s="683">
        <v>2.0237169627228608</v>
      </c>
      <c r="AF67" s="683"/>
    </row>
    <row r="68" spans="1:32" ht="15.75" customHeight="1">
      <c r="A68" s="665"/>
      <c r="B68" s="665"/>
      <c r="C68" s="675"/>
      <c r="D68" s="1135" t="s">
        <v>77</v>
      </c>
      <c r="E68" s="1136"/>
      <c r="F68" s="719">
        <f t="shared" si="1"/>
        <v>0.35</v>
      </c>
      <c r="G68" s="719">
        <f t="shared" si="1"/>
        <v>0.63</v>
      </c>
      <c r="H68" s="719">
        <f t="shared" si="1"/>
        <v>1.3</v>
      </c>
      <c r="I68" s="719">
        <f t="shared" si="1"/>
        <v>2.88</v>
      </c>
      <c r="J68" s="720">
        <f t="shared" si="1"/>
        <v>3.4</v>
      </c>
      <c r="K68" s="712" t="s">
        <v>110</v>
      </c>
      <c r="L68" s="665"/>
      <c r="M68" s="665"/>
      <c r="N68" s="665"/>
      <c r="O68" s="665"/>
      <c r="P68" s="665"/>
      <c r="Q68" s="665"/>
      <c r="R68" s="665"/>
      <c r="S68" s="665"/>
      <c r="T68" s="676"/>
      <c r="U68" s="701"/>
      <c r="V68" s="676"/>
      <c r="W68" s="676"/>
      <c r="X68" s="665"/>
      <c r="Y68" s="683" t="s">
        <v>40</v>
      </c>
      <c r="Z68" s="683"/>
      <c r="AA68" s="683">
        <v>0.14975536130234138</v>
      </c>
      <c r="AB68" s="683">
        <v>0.18719420162792669</v>
      </c>
      <c r="AC68" s="683">
        <v>0.22463304195351205</v>
      </c>
      <c r="AD68" s="683">
        <v>0.26207188227909739</v>
      </c>
      <c r="AE68" s="683">
        <v>0.29951072260468276</v>
      </c>
      <c r="AF68" s="683"/>
    </row>
    <row r="69" spans="1:32" ht="15.75" customHeight="1">
      <c r="A69" s="665"/>
      <c r="B69" s="665"/>
      <c r="C69" s="675"/>
      <c r="D69" s="1135" t="s">
        <v>41</v>
      </c>
      <c r="E69" s="1136"/>
      <c r="F69" s="719">
        <f t="shared" si="1"/>
        <v>0.15</v>
      </c>
      <c r="G69" s="719">
        <f t="shared" si="1"/>
        <v>0.19</v>
      </c>
      <c r="H69" s="719">
        <f t="shared" si="1"/>
        <v>0.22</v>
      </c>
      <c r="I69" s="719">
        <f t="shared" si="1"/>
        <v>0.26</v>
      </c>
      <c r="J69" s="720">
        <f t="shared" si="1"/>
        <v>0.3</v>
      </c>
      <c r="K69" s="713" t="s">
        <v>113</v>
      </c>
      <c r="L69" s="665"/>
      <c r="M69" s="665"/>
      <c r="N69" s="665"/>
      <c r="O69" s="665"/>
      <c r="P69" s="665"/>
      <c r="Q69" s="665"/>
      <c r="R69" s="665"/>
      <c r="S69" s="665"/>
      <c r="T69" s="676"/>
      <c r="U69" s="701"/>
      <c r="V69" s="676"/>
      <c r="W69" s="676"/>
      <c r="X69" s="665"/>
      <c r="Y69" s="683" t="s">
        <v>77</v>
      </c>
      <c r="Z69" s="683"/>
      <c r="AA69" s="683">
        <v>0.34624258854033912</v>
      </c>
      <c r="AB69" s="683">
        <v>0.63416449134559993</v>
      </c>
      <c r="AC69" s="683">
        <v>1.2964681323565146</v>
      </c>
      <c r="AD69" s="683">
        <v>2.8776869027198626</v>
      </c>
      <c r="AE69" s="683">
        <v>3.4048640619376549</v>
      </c>
      <c r="AF69" s="683"/>
    </row>
    <row r="70" spans="1:32" ht="15.75" customHeight="1">
      <c r="A70" s="665"/>
      <c r="B70" s="665"/>
      <c r="C70" s="675"/>
      <c r="D70" s="1135" t="s">
        <v>70</v>
      </c>
      <c r="E70" s="1136"/>
      <c r="F70" s="719">
        <f t="shared" si="1"/>
        <v>0.05</v>
      </c>
      <c r="G70" s="719">
        <f t="shared" si="1"/>
        <v>0.06</v>
      </c>
      <c r="H70" s="719">
        <f t="shared" si="1"/>
        <v>0.13</v>
      </c>
      <c r="I70" s="719">
        <f t="shared" si="1"/>
        <v>0.15</v>
      </c>
      <c r="J70" s="720">
        <f t="shared" si="1"/>
        <v>0.17</v>
      </c>
      <c r="K70" s="712" t="s">
        <v>111</v>
      </c>
      <c r="L70" s="665"/>
      <c r="M70" s="665"/>
      <c r="N70" s="665"/>
      <c r="O70" s="665"/>
      <c r="P70" s="665"/>
      <c r="Q70" s="665"/>
      <c r="R70" s="665"/>
      <c r="S70" s="665"/>
      <c r="T70" s="676"/>
      <c r="U70" s="701"/>
      <c r="V70" s="676"/>
      <c r="W70" s="676"/>
      <c r="X70" s="665"/>
      <c r="Y70" s="683" t="s">
        <v>41</v>
      </c>
      <c r="Z70" s="683"/>
      <c r="AA70" s="683">
        <v>0.14975536130234138</v>
      </c>
      <c r="AB70" s="683">
        <v>0.18719420162792669</v>
      </c>
      <c r="AC70" s="683">
        <v>0.22463304195351205</v>
      </c>
      <c r="AD70" s="683">
        <v>0.26207188227909739</v>
      </c>
      <c r="AE70" s="683">
        <v>0.29951072260468276</v>
      </c>
      <c r="AF70" s="683"/>
    </row>
    <row r="71" spans="1:32" ht="15.75" customHeight="1">
      <c r="A71" s="665"/>
      <c r="B71" s="665"/>
      <c r="C71" s="675"/>
      <c r="D71" s="1137" t="s">
        <v>42</v>
      </c>
      <c r="E71" s="1138"/>
      <c r="F71" s="719">
        <f t="shared" ref="F71:J88" si="2">ROUND(AA72,2)</f>
        <v>0.04</v>
      </c>
      <c r="G71" s="719">
        <f t="shared" si="2"/>
        <v>0.05</v>
      </c>
      <c r="H71" s="719">
        <f t="shared" si="2"/>
        <v>0.1</v>
      </c>
      <c r="I71" s="719">
        <f t="shared" si="2"/>
        <v>0.11</v>
      </c>
      <c r="J71" s="720">
        <f t="shared" si="2"/>
        <v>0.13</v>
      </c>
      <c r="K71" s="712" t="s">
        <v>111</v>
      </c>
      <c r="L71" s="665"/>
      <c r="M71" s="665"/>
      <c r="N71" s="665"/>
      <c r="O71" s="665"/>
      <c r="P71" s="665"/>
      <c r="Q71" s="665"/>
      <c r="R71" s="665"/>
      <c r="S71" s="665"/>
      <c r="T71" s="676"/>
      <c r="U71" s="701"/>
      <c r="V71" s="676"/>
      <c r="W71" s="676"/>
      <c r="X71" s="665"/>
      <c r="Y71" s="683" t="s">
        <v>70</v>
      </c>
      <c r="Z71" s="683"/>
      <c r="AA71" s="683">
        <v>4.8828839094095237E-2</v>
      </c>
      <c r="AB71" s="683">
        <v>6.1036048867619055E-2</v>
      </c>
      <c r="AC71" s="683">
        <v>0.12721465554673028</v>
      </c>
      <c r="AD71" s="683">
        <v>0.148417098137852</v>
      </c>
      <c r="AE71" s="683">
        <v>0.16961954072897373</v>
      </c>
      <c r="AF71" s="683"/>
    </row>
    <row r="72" spans="1:32" ht="15.75" customHeight="1">
      <c r="A72" s="665"/>
      <c r="B72" s="665"/>
      <c r="C72" s="675"/>
      <c r="D72" s="1135" t="s">
        <v>43</v>
      </c>
      <c r="E72" s="1136"/>
      <c r="F72" s="719">
        <f t="shared" si="2"/>
        <v>0.05</v>
      </c>
      <c r="G72" s="719">
        <f t="shared" si="2"/>
        <v>0.06</v>
      </c>
      <c r="H72" s="719">
        <f t="shared" si="2"/>
        <v>7.0000000000000007E-2</v>
      </c>
      <c r="I72" s="719">
        <f t="shared" si="2"/>
        <v>0.08</v>
      </c>
      <c r="J72" s="720">
        <f t="shared" si="2"/>
        <v>0.1</v>
      </c>
      <c r="K72" s="712" t="s">
        <v>152</v>
      </c>
      <c r="L72" s="665"/>
      <c r="M72" s="665"/>
      <c r="N72" s="665"/>
      <c r="O72" s="665"/>
      <c r="P72" s="665"/>
      <c r="Q72" s="665"/>
      <c r="R72" s="665"/>
      <c r="S72" s="665"/>
      <c r="T72" s="676"/>
      <c r="U72" s="701"/>
      <c r="V72" s="676"/>
      <c r="W72" s="676"/>
      <c r="X72" s="665"/>
      <c r="Y72" s="683" t="s">
        <v>42</v>
      </c>
      <c r="Z72" s="683"/>
      <c r="AA72" s="683">
        <v>4.1003485800888813E-2</v>
      </c>
      <c r="AB72" s="683">
        <v>5.1254357251111014E-2</v>
      </c>
      <c r="AC72" s="683">
        <v>9.7556673966789992E-2</v>
      </c>
      <c r="AD72" s="683">
        <v>0.11381611962792167</v>
      </c>
      <c r="AE72" s="683">
        <v>0.13007556528905334</v>
      </c>
      <c r="AF72" s="683"/>
    </row>
    <row r="73" spans="1:32" ht="15.75" customHeight="1">
      <c r="A73" s="665"/>
      <c r="B73" s="665"/>
      <c r="C73" s="675"/>
      <c r="D73" s="1137" t="s">
        <v>44</v>
      </c>
      <c r="E73" s="1138"/>
      <c r="F73" s="719">
        <f t="shared" si="2"/>
        <v>0.06</v>
      </c>
      <c r="G73" s="719">
        <f t="shared" si="2"/>
        <v>7.0000000000000007E-2</v>
      </c>
      <c r="H73" s="719">
        <f t="shared" si="2"/>
        <v>0.18</v>
      </c>
      <c r="I73" s="719">
        <f t="shared" si="2"/>
        <v>0.21</v>
      </c>
      <c r="J73" s="720">
        <f t="shared" si="2"/>
        <v>0.24</v>
      </c>
      <c r="K73" s="712" t="s">
        <v>111</v>
      </c>
      <c r="L73" s="665"/>
      <c r="M73" s="665"/>
      <c r="N73" s="665"/>
      <c r="O73" s="665"/>
      <c r="P73" s="665"/>
      <c r="Q73" s="665"/>
      <c r="R73" s="665"/>
      <c r="S73" s="665"/>
      <c r="T73" s="676"/>
      <c r="U73" s="701"/>
      <c r="V73" s="676"/>
      <c r="W73" s="676"/>
      <c r="X73" s="665"/>
      <c r="Y73" s="683" t="s">
        <v>43</v>
      </c>
      <c r="Z73" s="683"/>
      <c r="AA73" s="683">
        <v>4.8090381579979975E-2</v>
      </c>
      <c r="AB73" s="683">
        <v>6.0112976974974974E-2</v>
      </c>
      <c r="AC73" s="683">
        <v>7.2135572369969952E-2</v>
      </c>
      <c r="AD73" s="683">
        <v>8.4158167764964945E-2</v>
      </c>
      <c r="AE73" s="683">
        <v>9.6180763159959951E-2</v>
      </c>
      <c r="AF73" s="683"/>
    </row>
    <row r="74" spans="1:32" ht="15.75" customHeight="1">
      <c r="A74" s="665"/>
      <c r="B74" s="665"/>
      <c r="C74" s="675"/>
      <c r="D74" s="1135" t="s">
        <v>109</v>
      </c>
      <c r="E74" s="1136"/>
      <c r="F74" s="719">
        <f t="shared" si="2"/>
        <v>7.0000000000000007E-2</v>
      </c>
      <c r="G74" s="719">
        <f t="shared" si="2"/>
        <v>0.12</v>
      </c>
      <c r="H74" s="719">
        <f t="shared" si="2"/>
        <v>0.15</v>
      </c>
      <c r="I74" s="719">
        <f t="shared" si="2"/>
        <v>0.23</v>
      </c>
      <c r="J74" s="720">
        <f t="shared" si="2"/>
        <v>0.26</v>
      </c>
      <c r="K74" s="712" t="s">
        <v>111</v>
      </c>
      <c r="L74" s="665"/>
      <c r="M74" s="665"/>
      <c r="N74" s="665"/>
      <c r="O74" s="665"/>
      <c r="P74" s="665"/>
      <c r="Q74" s="665"/>
      <c r="R74" s="665"/>
      <c r="S74" s="665"/>
      <c r="T74" s="676"/>
      <c r="U74" s="701"/>
      <c r="V74" s="676"/>
      <c r="W74" s="676"/>
      <c r="X74" s="665"/>
      <c r="Y74" s="683" t="s">
        <v>44</v>
      </c>
      <c r="Z74" s="683"/>
      <c r="AA74" s="683">
        <v>5.5638922658708602E-2</v>
      </c>
      <c r="AB74" s="683">
        <v>6.9548653323385751E-2</v>
      </c>
      <c r="AC74" s="683">
        <v>0.17900063987112114</v>
      </c>
      <c r="AD74" s="683">
        <v>0.20883407984964134</v>
      </c>
      <c r="AE74" s="683">
        <v>0.23866751982816153</v>
      </c>
      <c r="AF74" s="683"/>
    </row>
    <row r="75" spans="1:32" ht="15.75" customHeight="1">
      <c r="A75" s="665"/>
      <c r="B75" s="665"/>
      <c r="C75" s="675"/>
      <c r="D75" s="1137" t="s">
        <v>46</v>
      </c>
      <c r="E75" s="1138"/>
      <c r="F75" s="719">
        <f t="shared" si="2"/>
        <v>0.05</v>
      </c>
      <c r="G75" s="719">
        <f t="shared" si="2"/>
        <v>7.0000000000000007E-2</v>
      </c>
      <c r="H75" s="719">
        <f t="shared" si="2"/>
        <v>0.15</v>
      </c>
      <c r="I75" s="719">
        <f t="shared" si="2"/>
        <v>0.17</v>
      </c>
      <c r="J75" s="720">
        <f t="shared" si="2"/>
        <v>0.2</v>
      </c>
      <c r="K75" s="712" t="s">
        <v>111</v>
      </c>
      <c r="L75" s="665"/>
      <c r="M75" s="665"/>
      <c r="N75" s="665"/>
      <c r="O75" s="665"/>
      <c r="P75" s="665"/>
      <c r="Q75" s="665"/>
      <c r="R75" s="665"/>
      <c r="S75" s="665"/>
      <c r="T75" s="676"/>
      <c r="U75" s="701"/>
      <c r="V75" s="676"/>
      <c r="W75" s="676"/>
      <c r="X75" s="665"/>
      <c r="Y75" s="683" t="s">
        <v>109</v>
      </c>
      <c r="Z75" s="683"/>
      <c r="AA75" s="683">
        <v>6.8552185747233832E-2</v>
      </c>
      <c r="AB75" s="683">
        <v>0.12296494917176243</v>
      </c>
      <c r="AC75" s="683">
        <v>0.14755793900611491</v>
      </c>
      <c r="AD75" s="683">
        <v>0.23083478214715636</v>
      </c>
      <c r="AE75" s="683">
        <v>0.26381117959675016</v>
      </c>
      <c r="AF75" s="683"/>
    </row>
    <row r="76" spans="1:32" ht="15.75" customHeight="1">
      <c r="A76" s="665"/>
      <c r="B76" s="665"/>
      <c r="C76" s="675"/>
      <c r="D76" s="1137" t="s">
        <v>47</v>
      </c>
      <c r="E76" s="1138"/>
      <c r="F76" s="719">
        <f t="shared" si="2"/>
        <v>7.0000000000000007E-2</v>
      </c>
      <c r="G76" s="719">
        <f t="shared" si="2"/>
        <v>0.16</v>
      </c>
      <c r="H76" s="719">
        <f t="shared" si="2"/>
        <v>0.19</v>
      </c>
      <c r="I76" s="719">
        <f t="shared" si="2"/>
        <v>0.22</v>
      </c>
      <c r="J76" s="720">
        <f t="shared" si="2"/>
        <v>0.34</v>
      </c>
      <c r="K76" s="712" t="s">
        <v>111</v>
      </c>
      <c r="L76" s="665"/>
      <c r="M76" s="665"/>
      <c r="N76" s="665"/>
      <c r="O76" s="665"/>
      <c r="P76" s="665"/>
      <c r="Q76" s="665"/>
      <c r="R76" s="665"/>
      <c r="S76" s="665"/>
      <c r="T76" s="676"/>
      <c r="U76" s="701"/>
      <c r="V76" s="676"/>
      <c r="W76" s="676"/>
      <c r="X76" s="665"/>
      <c r="Y76" s="683" t="s">
        <v>46</v>
      </c>
      <c r="Z76" s="683"/>
      <c r="AA76" s="683">
        <v>5.3290218724743897E-2</v>
      </c>
      <c r="AB76" s="683">
        <v>6.6612773405929887E-2</v>
      </c>
      <c r="AC76" s="683">
        <v>0.14793193211471187</v>
      </c>
      <c r="AD76" s="683">
        <v>0.17258725413383053</v>
      </c>
      <c r="AE76" s="683">
        <v>0.19724257615294916</v>
      </c>
      <c r="AF76" s="683"/>
    </row>
    <row r="77" spans="1:32" ht="15.75" customHeight="1">
      <c r="A77" s="665"/>
      <c r="B77" s="665"/>
      <c r="C77" s="675"/>
      <c r="D77" s="1135" t="s">
        <v>62</v>
      </c>
      <c r="E77" s="1136"/>
      <c r="F77" s="719">
        <f t="shared" si="2"/>
        <v>7.0000000000000007E-2</v>
      </c>
      <c r="G77" s="719">
        <f t="shared" si="2"/>
        <v>0.18</v>
      </c>
      <c r="H77" s="719">
        <f t="shared" si="2"/>
        <v>0.22</v>
      </c>
      <c r="I77" s="719">
        <f t="shared" si="2"/>
        <v>0.35</v>
      </c>
      <c r="J77" s="720">
        <f t="shared" si="2"/>
        <v>0.4</v>
      </c>
      <c r="K77" s="712" t="s">
        <v>111</v>
      </c>
      <c r="L77" s="665"/>
      <c r="M77" s="665"/>
      <c r="N77" s="665"/>
      <c r="O77" s="665"/>
      <c r="P77" s="665"/>
      <c r="Q77" s="665"/>
      <c r="R77" s="665"/>
      <c r="S77" s="665"/>
      <c r="T77" s="676"/>
      <c r="U77" s="701"/>
      <c r="V77" s="676"/>
      <c r="W77" s="676"/>
      <c r="X77" s="665"/>
      <c r="Y77" s="683" t="s">
        <v>47</v>
      </c>
      <c r="Z77" s="683"/>
      <c r="AA77" s="683">
        <v>7.0712917709178133E-2</v>
      </c>
      <c r="AB77" s="683">
        <v>0.16039138980188405</v>
      </c>
      <c r="AC77" s="683">
        <v>0.1924696677622609</v>
      </c>
      <c r="AD77" s="683">
        <v>0.2245479457226377</v>
      </c>
      <c r="AE77" s="683">
        <v>0.3391470055560048</v>
      </c>
      <c r="AF77" s="683"/>
    </row>
    <row r="78" spans="1:32" ht="15.75" customHeight="1">
      <c r="A78" s="665"/>
      <c r="B78" s="665"/>
      <c r="C78" s="675"/>
      <c r="D78" s="1135" t="s">
        <v>63</v>
      </c>
      <c r="E78" s="1136"/>
      <c r="F78" s="719">
        <f t="shared" si="2"/>
        <v>7.0000000000000007E-2</v>
      </c>
      <c r="G78" s="719">
        <f t="shared" si="2"/>
        <v>0.09</v>
      </c>
      <c r="H78" s="719">
        <f t="shared" si="2"/>
        <v>0.11</v>
      </c>
      <c r="I78" s="719">
        <f t="shared" si="2"/>
        <v>0.13</v>
      </c>
      <c r="J78" s="720">
        <f t="shared" si="2"/>
        <v>0.15</v>
      </c>
      <c r="K78" s="712" t="s">
        <v>152</v>
      </c>
      <c r="L78" s="665"/>
      <c r="M78" s="665"/>
      <c r="N78" s="665"/>
      <c r="O78" s="665"/>
      <c r="P78" s="665"/>
      <c r="Q78" s="665"/>
      <c r="R78" s="665"/>
      <c r="S78" s="665"/>
      <c r="T78" s="676"/>
      <c r="U78" s="701"/>
      <c r="V78" s="676"/>
      <c r="W78" s="676"/>
      <c r="X78" s="665"/>
      <c r="Y78" s="683" t="s">
        <v>62</v>
      </c>
      <c r="Z78" s="683"/>
      <c r="AA78" s="683">
        <v>7.2189347795831374E-2</v>
      </c>
      <c r="AB78" s="683">
        <v>0.18461714815369659</v>
      </c>
      <c r="AC78" s="683">
        <v>0.22154057778443589</v>
      </c>
      <c r="AD78" s="683">
        <v>0.34725191193922511</v>
      </c>
      <c r="AE78" s="683">
        <v>0.39685932793054296</v>
      </c>
      <c r="AF78" s="683"/>
    </row>
    <row r="79" spans="1:32" ht="15.75" customHeight="1">
      <c r="A79" s="665"/>
      <c r="B79" s="665"/>
      <c r="C79" s="675"/>
      <c r="D79" s="1135" t="s">
        <v>48</v>
      </c>
      <c r="E79" s="1136"/>
      <c r="F79" s="719">
        <f t="shared" si="2"/>
        <v>0.04</v>
      </c>
      <c r="G79" s="719">
        <f t="shared" si="2"/>
        <v>0.11</v>
      </c>
      <c r="H79" s="719">
        <f t="shared" si="2"/>
        <v>0.21</v>
      </c>
      <c r="I79" s="719">
        <f t="shared" si="2"/>
        <v>0.35</v>
      </c>
      <c r="J79" s="720">
        <f t="shared" si="2"/>
        <v>0.4</v>
      </c>
      <c r="K79" s="713" t="s">
        <v>113</v>
      </c>
      <c r="L79" s="665"/>
      <c r="M79" s="665"/>
      <c r="N79" s="665"/>
      <c r="O79" s="665"/>
      <c r="P79" s="665"/>
      <c r="Q79" s="665"/>
      <c r="R79" s="665"/>
      <c r="S79" s="665"/>
      <c r="T79" s="676"/>
      <c r="U79" s="701"/>
      <c r="V79" s="676"/>
      <c r="W79" s="676"/>
      <c r="X79" s="665"/>
      <c r="Y79" s="683" t="s">
        <v>63</v>
      </c>
      <c r="Z79" s="683"/>
      <c r="AA79" s="683">
        <v>7.411115835844527E-2</v>
      </c>
      <c r="AB79" s="683">
        <v>9.2638947948056591E-2</v>
      </c>
      <c r="AC79" s="683">
        <v>0.11116673753766791</v>
      </c>
      <c r="AD79" s="683">
        <v>0.12969452712727922</v>
      </c>
      <c r="AE79" s="683">
        <v>0.14822231671689054</v>
      </c>
      <c r="AF79" s="683"/>
    </row>
    <row r="80" spans="1:32" ht="15.75" customHeight="1">
      <c r="A80" s="665"/>
      <c r="B80" s="665"/>
      <c r="C80" s="675"/>
      <c r="D80" s="1135" t="s">
        <v>49</v>
      </c>
      <c r="E80" s="1136"/>
      <c r="F80" s="719">
        <f t="shared" si="2"/>
        <v>0.06</v>
      </c>
      <c r="G80" s="719">
        <f t="shared" si="2"/>
        <v>0.16</v>
      </c>
      <c r="H80" s="719">
        <f t="shared" si="2"/>
        <v>0.19</v>
      </c>
      <c r="I80" s="719">
        <f t="shared" si="2"/>
        <v>0.34</v>
      </c>
      <c r="J80" s="720">
        <f t="shared" si="2"/>
        <v>0.39</v>
      </c>
      <c r="K80" s="712" t="s">
        <v>111</v>
      </c>
      <c r="L80" s="665"/>
      <c r="M80" s="665"/>
      <c r="N80" s="665"/>
      <c r="O80" s="665"/>
      <c r="P80" s="665"/>
      <c r="Q80" s="665"/>
      <c r="R80" s="665"/>
      <c r="S80" s="665"/>
      <c r="T80" s="676"/>
      <c r="U80" s="701"/>
      <c r="V80" s="676"/>
      <c r="W80" s="676"/>
      <c r="X80" s="665"/>
      <c r="Y80" s="683" t="s">
        <v>48</v>
      </c>
      <c r="Z80" s="683"/>
      <c r="AA80" s="683">
        <v>4.2905184381875593E-2</v>
      </c>
      <c r="AB80" s="683">
        <v>0.11203292161465764</v>
      </c>
      <c r="AC80" s="683">
        <v>0.20516585167863827</v>
      </c>
      <c r="AD80" s="683">
        <v>0.34790001540782683</v>
      </c>
      <c r="AE80" s="683">
        <v>0.39760001760894487</v>
      </c>
      <c r="AF80" s="683"/>
    </row>
    <row r="81" spans="1:32" ht="15.75" customHeight="1">
      <c r="A81" s="665"/>
      <c r="B81" s="665"/>
      <c r="C81" s="675"/>
      <c r="D81" s="1135" t="s">
        <v>78</v>
      </c>
      <c r="E81" s="1136"/>
      <c r="F81" s="719">
        <f t="shared" si="2"/>
        <v>0.31</v>
      </c>
      <c r="G81" s="719">
        <f t="shared" si="2"/>
        <v>0.56999999999999995</v>
      </c>
      <c r="H81" s="719">
        <f t="shared" si="2"/>
        <v>0.9</v>
      </c>
      <c r="I81" s="719">
        <f t="shared" si="2"/>
        <v>1.24</v>
      </c>
      <c r="J81" s="720">
        <f t="shared" si="2"/>
        <v>1.37</v>
      </c>
      <c r="K81" s="712" t="s">
        <v>111</v>
      </c>
      <c r="L81" s="665"/>
      <c r="M81" s="665"/>
      <c r="N81" s="665"/>
      <c r="O81" s="665"/>
      <c r="P81" s="665"/>
      <c r="Q81" s="665"/>
      <c r="R81" s="665"/>
      <c r="S81" s="665"/>
      <c r="T81" s="676"/>
      <c r="U81" s="701"/>
      <c r="V81" s="676"/>
      <c r="W81" s="676"/>
      <c r="X81" s="665"/>
      <c r="Y81" s="683" t="s">
        <v>49</v>
      </c>
      <c r="Z81" s="683"/>
      <c r="AA81" s="683">
        <v>6.0069243142107612E-2</v>
      </c>
      <c r="AB81" s="683">
        <v>0.15928794784284833</v>
      </c>
      <c r="AC81" s="683">
        <v>0.19114553741141802</v>
      </c>
      <c r="AD81" s="683">
        <v>0.34409212823611068</v>
      </c>
      <c r="AE81" s="683">
        <v>0.39324814655555496</v>
      </c>
      <c r="AF81" s="683"/>
    </row>
    <row r="82" spans="1:32" ht="15.75" customHeight="1">
      <c r="A82" s="665"/>
      <c r="B82" s="665"/>
      <c r="C82" s="675"/>
      <c r="D82" s="1135" t="s">
        <v>50</v>
      </c>
      <c r="E82" s="1136"/>
      <c r="F82" s="719">
        <f t="shared" si="2"/>
        <v>0.17</v>
      </c>
      <c r="G82" s="719">
        <f t="shared" si="2"/>
        <v>0.21</v>
      </c>
      <c r="H82" s="719">
        <f t="shared" si="2"/>
        <v>0.25</v>
      </c>
      <c r="I82" s="719">
        <f t="shared" si="2"/>
        <v>0.28999999999999998</v>
      </c>
      <c r="J82" s="720">
        <f t="shared" si="2"/>
        <v>0.33</v>
      </c>
      <c r="K82" s="712" t="s">
        <v>111</v>
      </c>
      <c r="L82" s="665"/>
      <c r="M82" s="665"/>
      <c r="N82" s="665"/>
      <c r="O82" s="665"/>
      <c r="P82" s="665"/>
      <c r="Q82" s="665"/>
      <c r="R82" s="665"/>
      <c r="S82" s="665"/>
      <c r="T82" s="676"/>
      <c r="U82" s="701"/>
      <c r="V82" s="676"/>
      <c r="W82" s="676"/>
      <c r="X82" s="665"/>
      <c r="Y82" s="683" t="s">
        <v>78</v>
      </c>
      <c r="Z82" s="683"/>
      <c r="AA82" s="683">
        <v>0.3086707442568718</v>
      </c>
      <c r="AB82" s="683">
        <v>0.57498705887181834</v>
      </c>
      <c r="AC82" s="683">
        <v>0.89565940633103525</v>
      </c>
      <c r="AD82" s="683">
        <v>1.2444439508529392</v>
      </c>
      <c r="AE82" s="683">
        <v>1.3659285306119766</v>
      </c>
      <c r="AF82" s="683"/>
    </row>
    <row r="83" spans="1:32" ht="15.75" customHeight="1">
      <c r="A83" s="665"/>
      <c r="B83" s="665"/>
      <c r="C83" s="675"/>
      <c r="D83" s="1135" t="s">
        <v>79</v>
      </c>
      <c r="E83" s="1136"/>
      <c r="F83" s="719">
        <f t="shared" si="2"/>
        <v>0.03</v>
      </c>
      <c r="G83" s="719">
        <f t="shared" si="2"/>
        <v>7.0000000000000007E-2</v>
      </c>
      <c r="H83" s="719">
        <f t="shared" si="2"/>
        <v>0.08</v>
      </c>
      <c r="I83" s="719">
        <f t="shared" si="2"/>
        <v>0.14000000000000001</v>
      </c>
      <c r="J83" s="720">
        <f t="shared" si="2"/>
        <v>0.16</v>
      </c>
      <c r="K83" s="712" t="s">
        <v>111</v>
      </c>
      <c r="L83" s="665"/>
      <c r="M83" s="665"/>
      <c r="N83" s="665"/>
      <c r="O83" s="665"/>
      <c r="P83" s="665"/>
      <c r="Q83" s="665"/>
      <c r="R83" s="665"/>
      <c r="S83" s="665"/>
      <c r="T83" s="676"/>
      <c r="U83" s="701"/>
      <c r="V83" s="676"/>
      <c r="W83" s="676"/>
      <c r="X83" s="665"/>
      <c r="Y83" s="683" t="s">
        <v>50</v>
      </c>
      <c r="Z83" s="683"/>
      <c r="AA83" s="683">
        <v>0.16514543481629892</v>
      </c>
      <c r="AB83" s="683">
        <v>0.20643179352037366</v>
      </c>
      <c r="AC83" s="683">
        <v>0.24771815222444837</v>
      </c>
      <c r="AD83" s="683">
        <v>0.28900451092852308</v>
      </c>
      <c r="AE83" s="683">
        <v>0.33029086963259785</v>
      </c>
      <c r="AF83" s="683"/>
    </row>
    <row r="84" spans="1:32" ht="15.75" customHeight="1">
      <c r="A84" s="665"/>
      <c r="B84" s="665"/>
      <c r="C84" s="675"/>
      <c r="D84" s="1135" t="s">
        <v>51</v>
      </c>
      <c r="E84" s="1136"/>
      <c r="F84" s="719">
        <f t="shared" si="2"/>
        <v>0.03</v>
      </c>
      <c r="G84" s="719">
        <f t="shared" si="2"/>
        <v>0.05</v>
      </c>
      <c r="H84" s="719">
        <f t="shared" si="2"/>
        <v>0.06</v>
      </c>
      <c r="I84" s="719">
        <f t="shared" si="2"/>
        <v>0.12</v>
      </c>
      <c r="J84" s="720">
        <f t="shared" si="2"/>
        <v>0.15</v>
      </c>
      <c r="K84" s="713" t="s">
        <v>113</v>
      </c>
      <c r="L84" s="665"/>
      <c r="M84" s="665"/>
      <c r="N84" s="665"/>
      <c r="O84" s="665"/>
      <c r="P84" s="665"/>
      <c r="Q84" s="665"/>
      <c r="R84" s="665"/>
      <c r="S84" s="665"/>
      <c r="T84" s="676"/>
      <c r="U84" s="701"/>
      <c r="V84" s="676"/>
      <c r="W84" s="676"/>
      <c r="X84" s="665"/>
      <c r="Y84" s="683" t="s">
        <v>79</v>
      </c>
      <c r="Z84" s="683"/>
      <c r="AA84" s="683">
        <v>2.8664770594541707E-2</v>
      </c>
      <c r="AB84" s="683">
        <v>6.6618224487514713E-2</v>
      </c>
      <c r="AC84" s="683">
        <v>7.9941869385017642E-2</v>
      </c>
      <c r="AD84" s="683">
        <v>0.14012313740352317</v>
      </c>
      <c r="AE84" s="683">
        <v>0.16014072846116933</v>
      </c>
      <c r="AF84" s="683"/>
    </row>
    <row r="85" spans="1:32" ht="15.75" customHeight="1">
      <c r="A85" s="665"/>
      <c r="B85" s="665"/>
      <c r="C85" s="675"/>
      <c r="D85" s="1135" t="s">
        <v>52</v>
      </c>
      <c r="E85" s="1136"/>
      <c r="F85" s="719">
        <f t="shared" si="2"/>
        <v>0.03</v>
      </c>
      <c r="G85" s="719">
        <f t="shared" si="2"/>
        <v>7.0000000000000007E-2</v>
      </c>
      <c r="H85" s="719">
        <f t="shared" si="2"/>
        <v>0.08</v>
      </c>
      <c r="I85" s="719">
        <f t="shared" si="2"/>
        <v>0.14000000000000001</v>
      </c>
      <c r="J85" s="720">
        <f t="shared" si="2"/>
        <v>0.16</v>
      </c>
      <c r="K85" s="713" t="s">
        <v>113</v>
      </c>
      <c r="L85" s="665"/>
      <c r="M85" s="665"/>
      <c r="N85" s="665"/>
      <c r="O85" s="665"/>
      <c r="P85" s="665"/>
      <c r="Q85" s="665"/>
      <c r="R85" s="665"/>
      <c r="S85" s="665"/>
      <c r="T85" s="676"/>
      <c r="U85" s="701"/>
      <c r="V85" s="676"/>
      <c r="W85" s="676"/>
      <c r="X85" s="665"/>
      <c r="Y85" s="683" t="s">
        <v>51</v>
      </c>
      <c r="Z85" s="683"/>
      <c r="AA85" s="683">
        <v>3.1829804580021943E-2</v>
      </c>
      <c r="AB85" s="683">
        <v>4.8315700463393098E-2</v>
      </c>
      <c r="AC85" s="683">
        <v>5.797884055607172E-2</v>
      </c>
      <c r="AD85" s="683">
        <v>0.11616913219309503</v>
      </c>
      <c r="AE85" s="683">
        <v>0.14741916710201577</v>
      </c>
      <c r="AF85" s="683"/>
    </row>
    <row r="86" spans="1:32" ht="15.75" customHeight="1">
      <c r="A86" s="665"/>
      <c r="B86" s="665"/>
      <c r="C86" s="675"/>
      <c r="D86" s="1135" t="s">
        <v>53</v>
      </c>
      <c r="E86" s="1136"/>
      <c r="F86" s="719">
        <f t="shared" si="2"/>
        <v>0.01</v>
      </c>
      <c r="G86" s="719">
        <f t="shared" si="2"/>
        <v>0.01</v>
      </c>
      <c r="H86" s="719">
        <f t="shared" si="2"/>
        <v>0.02</v>
      </c>
      <c r="I86" s="719">
        <f t="shared" si="2"/>
        <v>0.02</v>
      </c>
      <c r="J86" s="720">
        <f t="shared" si="2"/>
        <v>0.02</v>
      </c>
      <c r="K86" s="713" t="s">
        <v>113</v>
      </c>
      <c r="L86" s="665"/>
      <c r="M86" s="665"/>
      <c r="N86" s="665"/>
      <c r="O86" s="665"/>
      <c r="P86" s="665"/>
      <c r="Q86" s="665"/>
      <c r="R86" s="665"/>
      <c r="S86" s="665"/>
      <c r="T86" s="676"/>
      <c r="U86" s="701"/>
      <c r="V86" s="676"/>
      <c r="W86" s="676"/>
      <c r="X86" s="665"/>
      <c r="Y86" s="683" t="s">
        <v>52</v>
      </c>
      <c r="Z86" s="683"/>
      <c r="AA86" s="683">
        <v>2.8664770594541707E-2</v>
      </c>
      <c r="AB86" s="683">
        <v>6.6618224487514713E-2</v>
      </c>
      <c r="AC86" s="683">
        <v>7.9941869385017642E-2</v>
      </c>
      <c r="AD86" s="683">
        <v>0.14012313740352317</v>
      </c>
      <c r="AE86" s="683">
        <v>0.16014072846116933</v>
      </c>
      <c r="AF86" s="683"/>
    </row>
    <row r="87" spans="1:32" ht="15.75" customHeight="1">
      <c r="A87" s="665"/>
      <c r="B87" s="665"/>
      <c r="C87" s="675"/>
      <c r="D87" s="1135" t="s">
        <v>54</v>
      </c>
      <c r="E87" s="1136"/>
      <c r="F87" s="719">
        <f t="shared" si="2"/>
        <v>0.05</v>
      </c>
      <c r="G87" s="719">
        <f t="shared" si="2"/>
        <v>0.06</v>
      </c>
      <c r="H87" s="719">
        <f t="shared" si="2"/>
        <v>0.09</v>
      </c>
      <c r="I87" s="719">
        <f t="shared" si="2"/>
        <v>0.12</v>
      </c>
      <c r="J87" s="720">
        <f t="shared" si="2"/>
        <v>0.13</v>
      </c>
      <c r="K87" s="712" t="s">
        <v>111</v>
      </c>
      <c r="L87" s="665"/>
      <c r="M87" s="665"/>
      <c r="N87" s="665"/>
      <c r="O87" s="665"/>
      <c r="P87" s="665"/>
      <c r="Q87" s="665"/>
      <c r="R87" s="665"/>
      <c r="S87" s="665"/>
      <c r="T87" s="676"/>
      <c r="U87" s="701"/>
      <c r="V87" s="676"/>
      <c r="W87" s="676"/>
      <c r="X87" s="665"/>
      <c r="Y87" s="683" t="s">
        <v>53</v>
      </c>
      <c r="Z87" s="683"/>
      <c r="AA87" s="683">
        <v>1.138475443544619E-2</v>
      </c>
      <c r="AB87" s="683">
        <v>1.4230943044307736E-2</v>
      </c>
      <c r="AC87" s="683">
        <v>1.7077131653169285E-2</v>
      </c>
      <c r="AD87" s="683">
        <v>1.9923320262030829E-2</v>
      </c>
      <c r="AE87" s="683">
        <v>2.276950887089238E-2</v>
      </c>
      <c r="AF87" s="683"/>
    </row>
    <row r="88" spans="1:32" ht="15.75" customHeight="1">
      <c r="A88" s="665"/>
      <c r="B88" s="665"/>
      <c r="C88" s="675"/>
      <c r="D88" s="1155" t="s">
        <v>55</v>
      </c>
      <c r="E88" s="1156"/>
      <c r="F88" s="721">
        <f t="shared" si="2"/>
        <v>0.18</v>
      </c>
      <c r="G88" s="721">
        <f t="shared" si="2"/>
        <v>0.23</v>
      </c>
      <c r="H88" s="721">
        <f t="shared" si="2"/>
        <v>0.27</v>
      </c>
      <c r="I88" s="721">
        <f t="shared" si="2"/>
        <v>0.5</v>
      </c>
      <c r="J88" s="722">
        <f t="shared" si="2"/>
        <v>0.57999999999999996</v>
      </c>
      <c r="K88" s="712" t="s">
        <v>111</v>
      </c>
      <c r="L88" s="665"/>
      <c r="M88" s="665"/>
      <c r="N88" s="665"/>
      <c r="O88" s="665"/>
      <c r="P88" s="665"/>
      <c r="Q88" s="665"/>
      <c r="R88" s="665"/>
      <c r="S88" s="665"/>
      <c r="T88" s="676"/>
      <c r="U88" s="701"/>
      <c r="V88" s="676"/>
      <c r="W88" s="676"/>
      <c r="X88" s="665"/>
      <c r="Y88" s="683" t="s">
        <v>54</v>
      </c>
      <c r="Z88" s="683"/>
      <c r="AA88" s="683">
        <v>5.1766168756151212E-2</v>
      </c>
      <c r="AB88" s="683">
        <v>6.3233838338349224E-2</v>
      </c>
      <c r="AC88" s="683">
        <v>8.7489025596783121E-2</v>
      </c>
      <c r="AD88" s="683">
        <v>0.1165445654608588</v>
      </c>
      <c r="AE88" s="683">
        <v>0.13319378909812432</v>
      </c>
      <c r="AF88" s="683"/>
    </row>
    <row r="89" spans="1:32" ht="15.75" customHeight="1" thickBot="1">
      <c r="A89" s="665"/>
      <c r="B89" s="665"/>
      <c r="C89" s="675"/>
      <c r="D89" s="665"/>
      <c r="E89" s="665"/>
      <c r="F89" s="665"/>
      <c r="G89" s="665"/>
      <c r="H89" s="665"/>
      <c r="I89" s="665"/>
      <c r="J89" s="665"/>
      <c r="K89" s="665" t="str">
        <f>IF(L89=$E$90,"Tabla 201 del IFN3 y Anexo 2 IFN1 (Coníferas)",IF(L89=$E$91,"Tabla 201 del IFN3 y Anexo 2 IFN1 (Frondosas)",IF(L89=$E$92,"Tablas producción Madrigal","")))</f>
        <v/>
      </c>
      <c r="L89" s="665"/>
      <c r="M89" s="665"/>
      <c r="N89" s="665"/>
      <c r="O89" s="665"/>
      <c r="P89" s="665"/>
      <c r="Q89" s="665"/>
      <c r="R89" s="665"/>
      <c r="S89" s="665"/>
      <c r="T89" s="676"/>
      <c r="U89" s="701"/>
      <c r="V89" s="676"/>
      <c r="W89" s="676"/>
      <c r="X89" s="665"/>
      <c r="Y89" s="683" t="s">
        <v>55</v>
      </c>
      <c r="Z89" s="683"/>
      <c r="AA89" s="683">
        <v>0.18032959999999998</v>
      </c>
      <c r="AB89" s="683">
        <v>0.225412</v>
      </c>
      <c r="AC89" s="683">
        <v>0.27049440000000002</v>
      </c>
      <c r="AD89" s="683">
        <v>0.50376480000000001</v>
      </c>
      <c r="AE89" s="683">
        <v>0.5757312</v>
      </c>
      <c r="AF89" s="683"/>
    </row>
    <row r="90" spans="1:32" ht="17.100000000000001" customHeight="1">
      <c r="A90" s="665"/>
      <c r="B90" s="665"/>
      <c r="C90" s="675"/>
      <c r="D90" s="716" t="s">
        <v>110</v>
      </c>
      <c r="E90" s="1129" t="s">
        <v>853</v>
      </c>
      <c r="F90" s="1129"/>
      <c r="G90" s="1129"/>
      <c r="H90" s="1129"/>
      <c r="I90" s="1129"/>
      <c r="J90" s="1129"/>
      <c r="K90" s="1129"/>
      <c r="L90" s="1129"/>
      <c r="M90" s="1129"/>
      <c r="N90" s="1129"/>
      <c r="O90" s="1129"/>
      <c r="P90" s="1129"/>
      <c r="Q90" s="1130"/>
      <c r="R90" s="665"/>
      <c r="S90" s="665"/>
      <c r="T90" s="676"/>
      <c r="U90" s="701"/>
      <c r="V90" s="676"/>
      <c r="W90" s="676"/>
      <c r="X90" s="665"/>
      <c r="Y90" s="683"/>
      <c r="Z90" s="683"/>
      <c r="AA90" s="683"/>
      <c r="AB90" s="683"/>
      <c r="AC90" s="683"/>
      <c r="AD90" s="683"/>
      <c r="AE90" s="683"/>
      <c r="AF90" s="683"/>
    </row>
    <row r="91" spans="1:32" ht="17.100000000000001" customHeight="1">
      <c r="A91" s="665"/>
      <c r="B91" s="665"/>
      <c r="C91" s="675"/>
      <c r="D91" s="717" t="s">
        <v>111</v>
      </c>
      <c r="E91" s="1131" t="s">
        <v>854</v>
      </c>
      <c r="F91" s="1131"/>
      <c r="G91" s="1131"/>
      <c r="H91" s="1131"/>
      <c r="I91" s="1131"/>
      <c r="J91" s="1131"/>
      <c r="K91" s="1131"/>
      <c r="L91" s="1131"/>
      <c r="M91" s="1131"/>
      <c r="N91" s="1131"/>
      <c r="O91" s="1131"/>
      <c r="P91" s="1131"/>
      <c r="Q91" s="1132"/>
      <c r="R91" s="665"/>
      <c r="S91" s="665"/>
      <c r="T91" s="676"/>
      <c r="U91" s="701"/>
      <c r="V91" s="676"/>
      <c r="W91" s="676"/>
      <c r="X91" s="665"/>
      <c r="Y91" s="683"/>
      <c r="Z91" s="683"/>
      <c r="AA91" s="683"/>
      <c r="AB91" s="683"/>
      <c r="AC91" s="683"/>
      <c r="AD91" s="683"/>
      <c r="AE91" s="683"/>
      <c r="AF91" s="683"/>
    </row>
    <row r="92" spans="1:32" ht="17.100000000000001" customHeight="1">
      <c r="A92" s="665"/>
      <c r="B92" s="665"/>
      <c r="C92" s="675"/>
      <c r="D92" s="717" t="s">
        <v>112</v>
      </c>
      <c r="E92" s="1131" t="s">
        <v>855</v>
      </c>
      <c r="F92" s="1131"/>
      <c r="G92" s="1131"/>
      <c r="H92" s="1131"/>
      <c r="I92" s="1131"/>
      <c r="J92" s="1131"/>
      <c r="K92" s="1131"/>
      <c r="L92" s="1131"/>
      <c r="M92" s="1131"/>
      <c r="N92" s="1131"/>
      <c r="O92" s="1131"/>
      <c r="P92" s="1131"/>
      <c r="Q92" s="1132"/>
      <c r="R92" s="665"/>
      <c r="S92" s="665"/>
      <c r="T92" s="676"/>
      <c r="U92" s="701"/>
      <c r="V92" s="676"/>
      <c r="W92" s="676"/>
      <c r="X92" s="665"/>
      <c r="Y92" s="683"/>
      <c r="Z92" s="683"/>
      <c r="AA92" s="683"/>
      <c r="AB92" s="683"/>
      <c r="AC92" s="683"/>
      <c r="AD92" s="683"/>
      <c r="AE92" s="683"/>
      <c r="AF92" s="683"/>
    </row>
    <row r="93" spans="1:32" ht="17.100000000000001" customHeight="1" thickBot="1">
      <c r="A93" s="665"/>
      <c r="B93" s="665"/>
      <c r="C93" s="675"/>
      <c r="D93" s="718" t="s">
        <v>152</v>
      </c>
      <c r="E93" s="1133" t="s">
        <v>852</v>
      </c>
      <c r="F93" s="1133"/>
      <c r="G93" s="1133"/>
      <c r="H93" s="1133"/>
      <c r="I93" s="1133"/>
      <c r="J93" s="1133"/>
      <c r="K93" s="1133"/>
      <c r="L93" s="1133"/>
      <c r="M93" s="1133"/>
      <c r="N93" s="1133"/>
      <c r="O93" s="1133"/>
      <c r="P93" s="1133"/>
      <c r="Q93" s="1134"/>
      <c r="R93" s="665"/>
      <c r="S93" s="665"/>
      <c r="T93" s="676"/>
      <c r="U93" s="701"/>
      <c r="V93" s="676"/>
      <c r="W93" s="676"/>
      <c r="X93" s="665"/>
      <c r="Y93" s="683"/>
      <c r="Z93" s="683"/>
      <c r="AA93" s="683"/>
      <c r="AB93" s="683"/>
      <c r="AC93" s="683"/>
      <c r="AD93" s="683"/>
      <c r="AE93" s="683"/>
      <c r="AF93" s="683"/>
    </row>
    <row r="94" spans="1:32" ht="15.75" customHeight="1">
      <c r="A94" s="665"/>
      <c r="B94" s="665"/>
      <c r="C94" s="675"/>
      <c r="D94" s="676"/>
      <c r="E94" s="676"/>
      <c r="F94" s="676"/>
      <c r="G94" s="676"/>
      <c r="H94" s="676"/>
      <c r="I94" s="676"/>
      <c r="J94" s="676"/>
      <c r="K94" s="676"/>
      <c r="L94" s="676"/>
      <c r="M94" s="676"/>
      <c r="N94" s="665"/>
      <c r="O94" s="665"/>
      <c r="P94" s="665"/>
      <c r="Q94" s="665"/>
      <c r="R94" s="665"/>
      <c r="S94" s="665"/>
      <c r="T94" s="676"/>
      <c r="U94" s="701"/>
      <c r="V94" s="676"/>
      <c r="W94" s="676"/>
      <c r="X94" s="665"/>
      <c r="Y94" s="683"/>
      <c r="Z94" s="683"/>
      <c r="AA94" s="683"/>
      <c r="AB94" s="683"/>
      <c r="AC94" s="683"/>
      <c r="AD94" s="683"/>
      <c r="AE94" s="683"/>
      <c r="AF94" s="683"/>
    </row>
    <row r="95" spans="1:32" ht="15.75" customHeight="1" thickBot="1">
      <c r="A95" s="665"/>
      <c r="B95" s="665"/>
      <c r="C95" s="674"/>
      <c r="D95" s="673"/>
      <c r="E95" s="714" t="s">
        <v>61</v>
      </c>
      <c r="F95" s="714" t="s">
        <v>121</v>
      </c>
      <c r="G95" s="673"/>
      <c r="H95" s="673"/>
      <c r="I95" s="673"/>
      <c r="J95" s="673"/>
      <c r="K95" s="673"/>
      <c r="L95" s="673"/>
      <c r="M95" s="673"/>
      <c r="N95" s="673"/>
      <c r="O95" s="673"/>
      <c r="P95" s="673"/>
      <c r="Q95" s="673"/>
      <c r="R95" s="673"/>
      <c r="S95" s="673"/>
      <c r="T95" s="673"/>
      <c r="U95" s="715"/>
      <c r="V95" s="676"/>
      <c r="W95" s="676"/>
      <c r="X95" s="665"/>
    </row>
    <row r="96" spans="1:32" ht="15.75" customHeight="1">
      <c r="A96" s="665"/>
      <c r="B96" s="665"/>
      <c r="C96" s="665"/>
      <c r="D96" s="685" t="s">
        <v>12</v>
      </c>
      <c r="E96" s="685">
        <v>1.0935304444879886E-2</v>
      </c>
      <c r="F96" s="665"/>
      <c r="G96" s="665"/>
      <c r="H96" s="665"/>
      <c r="I96" s="665"/>
      <c r="J96" s="665"/>
      <c r="K96" s="665"/>
      <c r="L96" s="665"/>
      <c r="M96" s="665"/>
      <c r="N96" s="665"/>
      <c r="O96" s="665"/>
      <c r="P96" s="665"/>
      <c r="Q96" s="665"/>
      <c r="R96" s="665"/>
      <c r="S96" s="665"/>
      <c r="T96" s="665"/>
      <c r="U96" s="665"/>
      <c r="V96" s="665"/>
      <c r="W96" s="665"/>
      <c r="X96" s="676"/>
    </row>
    <row r="97" spans="1:24" ht="15.75" hidden="1" customHeight="1">
      <c r="A97" s="679"/>
      <c r="B97" s="686"/>
      <c r="C97" s="687"/>
      <c r="D97" s="688" t="s">
        <v>73</v>
      </c>
      <c r="E97" s="689">
        <v>1.7077131653169285E-2</v>
      </c>
      <c r="F97" s="688"/>
      <c r="G97" s="688"/>
      <c r="H97" s="690"/>
      <c r="I97" s="1"/>
      <c r="J97" s="1"/>
      <c r="K97" s="1"/>
      <c r="L97" s="1"/>
    </row>
    <row r="98" spans="1:24" ht="15.75" hidden="1" customHeight="1">
      <c r="A98" s="679"/>
      <c r="B98" s="686"/>
      <c r="C98" s="687"/>
      <c r="D98" s="688" t="s">
        <v>53</v>
      </c>
      <c r="E98" s="689">
        <v>1.7077131653169285E-2</v>
      </c>
      <c r="F98" s="688"/>
      <c r="G98" s="688"/>
      <c r="H98" s="690"/>
      <c r="I98" s="1"/>
      <c r="J98" s="1"/>
      <c r="K98" s="1"/>
      <c r="L98" s="1"/>
      <c r="X98" s="682"/>
    </row>
    <row r="99" spans="1:24" ht="15.75" hidden="1" customHeight="1">
      <c r="A99" s="679"/>
      <c r="B99" s="686"/>
      <c r="C99" s="687"/>
      <c r="D99" s="688" t="s">
        <v>64</v>
      </c>
      <c r="E99" s="689">
        <v>2.0913561984023939E-2</v>
      </c>
      <c r="F99" s="688"/>
      <c r="G99" s="688"/>
      <c r="H99" s="690"/>
      <c r="I99" s="1"/>
      <c r="J99" s="1"/>
      <c r="K99" s="1"/>
      <c r="L99" s="1"/>
      <c r="X99" s="682"/>
    </row>
    <row r="100" spans="1:24" ht="15.75" hidden="1" customHeight="1">
      <c r="A100" s="679"/>
      <c r="B100" s="686"/>
      <c r="C100" s="687"/>
      <c r="D100" s="688" t="s">
        <v>21</v>
      </c>
      <c r="E100" s="689">
        <v>2.720900416725448E-2</v>
      </c>
      <c r="F100" s="688"/>
      <c r="G100" s="688"/>
      <c r="H100" s="690"/>
      <c r="I100" s="1"/>
      <c r="J100" s="1"/>
      <c r="K100" s="1"/>
      <c r="L100" s="1"/>
      <c r="X100" s="682"/>
    </row>
    <row r="101" spans="1:24" ht="15.75" hidden="1" customHeight="1">
      <c r="A101" s="679"/>
      <c r="B101" s="686"/>
      <c r="C101" s="687"/>
      <c r="D101" s="688" t="s">
        <v>74</v>
      </c>
      <c r="E101" s="689">
        <v>2.8283119831621666E-2</v>
      </c>
      <c r="F101" s="688"/>
      <c r="G101" s="688"/>
      <c r="H101" s="690"/>
      <c r="I101" s="1"/>
      <c r="J101" s="1"/>
      <c r="K101" s="1"/>
      <c r="L101" s="1"/>
      <c r="X101" s="682"/>
    </row>
    <row r="102" spans="1:24" ht="15.75" hidden="1" customHeight="1">
      <c r="A102" s="679"/>
      <c r="B102" s="686"/>
      <c r="C102" s="687"/>
      <c r="D102" s="688" t="s">
        <v>712</v>
      </c>
      <c r="E102" s="689">
        <v>3.2591421905546439E-2</v>
      </c>
      <c r="F102" s="688"/>
      <c r="G102" s="688"/>
      <c r="H102" s="690"/>
      <c r="I102" s="1"/>
      <c r="J102" s="1"/>
      <c r="K102" s="1"/>
      <c r="L102" s="1"/>
      <c r="X102" s="682"/>
    </row>
    <row r="103" spans="1:24" ht="15.75" hidden="1" customHeight="1">
      <c r="A103" s="679"/>
      <c r="B103" s="686"/>
      <c r="C103" s="687"/>
      <c r="D103" s="688" t="s">
        <v>715</v>
      </c>
      <c r="E103" s="689">
        <v>3.3846135427474382E-2</v>
      </c>
      <c r="F103" s="688"/>
      <c r="G103" s="688"/>
      <c r="H103" s="690"/>
      <c r="I103" s="1"/>
      <c r="J103" s="1"/>
      <c r="K103" s="1"/>
      <c r="L103" s="1"/>
      <c r="X103" s="682"/>
    </row>
    <row r="104" spans="1:24" ht="15.75" hidden="1" customHeight="1">
      <c r="A104" s="679"/>
      <c r="B104" s="686"/>
      <c r="C104" s="687"/>
      <c r="D104" s="688" t="s">
        <v>84</v>
      </c>
      <c r="E104" s="689">
        <v>4.7458932459961474E-2</v>
      </c>
      <c r="F104" s="688"/>
      <c r="G104" s="688"/>
      <c r="H104" s="690"/>
      <c r="I104" s="1"/>
      <c r="J104" s="1"/>
      <c r="K104" s="1"/>
      <c r="L104" s="1"/>
      <c r="X104" s="682"/>
    </row>
    <row r="105" spans="1:24" ht="15.75" hidden="1" customHeight="1">
      <c r="A105" s="679"/>
      <c r="B105" s="686"/>
      <c r="C105" s="687"/>
      <c r="D105" s="688" t="s">
        <v>22</v>
      </c>
      <c r="E105" s="689">
        <v>4.7807023316820692E-2</v>
      </c>
      <c r="F105" s="688"/>
      <c r="G105" s="688"/>
      <c r="H105" s="690"/>
      <c r="I105" s="1"/>
      <c r="J105" s="1"/>
      <c r="K105" s="1"/>
      <c r="L105" s="1"/>
      <c r="X105" s="682"/>
    </row>
    <row r="106" spans="1:24" ht="15.75" hidden="1" customHeight="1">
      <c r="A106" s="679"/>
      <c r="B106" s="686"/>
      <c r="C106" s="687"/>
      <c r="D106" s="688" t="s">
        <v>80</v>
      </c>
      <c r="E106" s="689">
        <v>5.1236545694955449E-2</v>
      </c>
      <c r="F106" s="688"/>
      <c r="G106" s="688"/>
      <c r="H106" s="690"/>
      <c r="I106" s="1"/>
      <c r="J106" s="1"/>
      <c r="K106" s="1"/>
      <c r="L106" s="1"/>
      <c r="X106" s="682"/>
    </row>
    <row r="107" spans="1:24" ht="15.75" hidden="1" customHeight="1">
      <c r="A107" s="679"/>
      <c r="B107" s="686"/>
      <c r="C107" s="687"/>
      <c r="D107" s="688" t="s">
        <v>23</v>
      </c>
      <c r="E107" s="689">
        <v>5.3843334831520297E-2</v>
      </c>
      <c r="F107" s="688"/>
      <c r="G107" s="688"/>
      <c r="H107" s="690"/>
      <c r="I107" s="1"/>
      <c r="J107" s="1"/>
      <c r="K107" s="1"/>
      <c r="L107" s="1"/>
      <c r="X107" s="682"/>
    </row>
    <row r="108" spans="1:24" ht="15.75" hidden="1" customHeight="1">
      <c r="A108" s="679"/>
      <c r="B108" s="686"/>
      <c r="C108" s="687"/>
      <c r="D108" s="688" t="s">
        <v>16</v>
      </c>
      <c r="E108" s="689">
        <v>5.797884055607172E-2</v>
      </c>
      <c r="F108" s="688"/>
      <c r="G108" s="688"/>
      <c r="H108" s="690"/>
      <c r="I108" s="1"/>
      <c r="J108" s="1"/>
      <c r="K108" s="1"/>
      <c r="L108" s="1"/>
      <c r="X108" s="682"/>
    </row>
    <row r="109" spans="1:24" ht="15.75" hidden="1" customHeight="1">
      <c r="A109" s="679"/>
      <c r="B109" s="686"/>
      <c r="C109" s="687"/>
      <c r="D109" s="688" t="s">
        <v>17</v>
      </c>
      <c r="E109" s="689">
        <v>5.797884055607172E-2</v>
      </c>
      <c r="F109" s="688"/>
      <c r="G109" s="688"/>
      <c r="H109" s="690"/>
      <c r="I109" s="1"/>
      <c r="J109" s="1"/>
      <c r="K109" s="1"/>
      <c r="L109" s="1"/>
      <c r="X109" s="682"/>
    </row>
    <row r="110" spans="1:24" ht="15.75" hidden="1" customHeight="1">
      <c r="A110" s="679"/>
      <c r="B110" s="686"/>
      <c r="C110" s="687"/>
      <c r="D110" s="688" t="s">
        <v>18</v>
      </c>
      <c r="E110" s="689">
        <v>5.797884055607172E-2</v>
      </c>
      <c r="F110" s="688"/>
      <c r="G110" s="688"/>
      <c r="H110" s="690"/>
      <c r="I110" s="1"/>
      <c r="J110" s="1"/>
      <c r="K110" s="1"/>
      <c r="L110" s="1"/>
      <c r="X110" s="682"/>
    </row>
    <row r="111" spans="1:24" ht="15.75" hidden="1" customHeight="1">
      <c r="A111" s="679"/>
      <c r="B111" s="686"/>
      <c r="C111" s="687"/>
      <c r="D111" s="688" t="s">
        <v>141</v>
      </c>
      <c r="E111" s="689">
        <v>5.797884055607172E-2</v>
      </c>
      <c r="F111" s="688"/>
      <c r="G111" s="688"/>
      <c r="H111" s="690"/>
      <c r="I111" s="1"/>
      <c r="J111" s="1"/>
      <c r="K111" s="1"/>
      <c r="L111" s="1"/>
      <c r="X111" s="682"/>
    </row>
    <row r="112" spans="1:24" ht="15.75" hidden="1" customHeight="1">
      <c r="A112" s="679"/>
      <c r="B112" s="686"/>
      <c r="C112" s="687"/>
      <c r="D112" s="688" t="s">
        <v>51</v>
      </c>
      <c r="E112" s="689">
        <v>5.797884055607172E-2</v>
      </c>
      <c r="F112" s="688"/>
      <c r="G112" s="688"/>
      <c r="H112" s="690"/>
      <c r="I112" s="1"/>
      <c r="J112" s="1"/>
      <c r="K112" s="1"/>
      <c r="L112" s="1"/>
      <c r="X112" s="682"/>
    </row>
    <row r="113" spans="1:24" ht="15.75" hidden="1" customHeight="1">
      <c r="A113" s="679"/>
      <c r="B113" s="686"/>
      <c r="C113" s="687"/>
      <c r="D113" s="688" t="s">
        <v>83</v>
      </c>
      <c r="E113" s="689">
        <v>6.102444982344217E-2</v>
      </c>
      <c r="F113" s="688"/>
      <c r="G113" s="688"/>
      <c r="H113" s="690"/>
      <c r="I113" s="1"/>
      <c r="J113" s="1"/>
      <c r="K113" s="1"/>
      <c r="L113" s="1"/>
      <c r="X113" s="682"/>
    </row>
    <row r="114" spans="1:24" ht="15.75" hidden="1" customHeight="1">
      <c r="A114" s="679"/>
      <c r="B114" s="686"/>
      <c r="C114" s="687"/>
      <c r="D114" s="688" t="s">
        <v>82</v>
      </c>
      <c r="E114" s="689">
        <v>6.545313938481151E-2</v>
      </c>
      <c r="F114" s="688"/>
      <c r="G114" s="688"/>
      <c r="H114" s="690"/>
      <c r="I114" s="1"/>
      <c r="J114" s="1"/>
      <c r="K114" s="1"/>
      <c r="L114" s="1"/>
      <c r="X114" s="682"/>
    </row>
    <row r="115" spans="1:24" ht="15.75" hidden="1" customHeight="1">
      <c r="A115" s="679"/>
      <c r="B115" s="686"/>
      <c r="C115" s="687"/>
      <c r="D115" s="688" t="s">
        <v>43</v>
      </c>
      <c r="E115" s="689">
        <v>7.2135572369969952E-2</v>
      </c>
      <c r="F115" s="688"/>
      <c r="G115" s="688"/>
      <c r="H115" s="690"/>
      <c r="I115" s="1"/>
      <c r="J115" s="1"/>
      <c r="K115" s="1"/>
      <c r="L115" s="1"/>
      <c r="X115" s="682"/>
    </row>
    <row r="116" spans="1:24" ht="15.75" hidden="1" customHeight="1">
      <c r="A116" s="679"/>
      <c r="B116" s="686"/>
      <c r="C116" s="687"/>
      <c r="D116" s="688" t="s">
        <v>79</v>
      </c>
      <c r="E116" s="689">
        <v>7.9941869385017642E-2</v>
      </c>
      <c r="F116" s="688"/>
      <c r="G116" s="688"/>
      <c r="H116" s="690"/>
      <c r="I116" s="1"/>
      <c r="J116" s="1"/>
      <c r="K116" s="1"/>
      <c r="L116" s="1"/>
      <c r="X116" s="682"/>
    </row>
    <row r="117" spans="1:24" ht="15.75" hidden="1" customHeight="1">
      <c r="A117" s="679"/>
      <c r="B117" s="686"/>
      <c r="C117" s="687"/>
      <c r="D117" s="688" t="s">
        <v>52</v>
      </c>
      <c r="E117" s="689">
        <v>7.9941869385017642E-2</v>
      </c>
      <c r="F117" s="688"/>
      <c r="G117" s="688"/>
      <c r="H117" s="690"/>
      <c r="I117" s="1"/>
      <c r="J117" s="1"/>
      <c r="K117" s="1"/>
      <c r="L117" s="1"/>
      <c r="X117" s="682"/>
    </row>
    <row r="118" spans="1:24" ht="15.75" hidden="1" customHeight="1">
      <c r="A118" s="679"/>
      <c r="B118" s="686"/>
      <c r="C118" s="687"/>
      <c r="D118" s="688" t="s">
        <v>33</v>
      </c>
      <c r="E118" s="689">
        <v>8.21892270440258E-2</v>
      </c>
      <c r="F118" s="688"/>
      <c r="G118" s="688"/>
      <c r="H118" s="690"/>
      <c r="I118" s="1"/>
      <c r="J118" s="1"/>
      <c r="K118" s="1"/>
      <c r="L118" s="1"/>
      <c r="X118" s="682"/>
    </row>
    <row r="119" spans="1:24" ht="15.75" hidden="1" customHeight="1">
      <c r="A119" s="679"/>
      <c r="B119" s="686"/>
      <c r="C119" s="687"/>
      <c r="D119" s="688" t="s">
        <v>72</v>
      </c>
      <c r="E119" s="689">
        <v>8.4081899478263639E-2</v>
      </c>
      <c r="F119" s="688"/>
      <c r="G119" s="688"/>
      <c r="H119" s="690"/>
      <c r="I119" s="1"/>
      <c r="J119" s="1"/>
      <c r="K119" s="1"/>
      <c r="L119" s="1"/>
      <c r="X119" s="682"/>
    </row>
    <row r="120" spans="1:24" ht="15.75" hidden="1" customHeight="1">
      <c r="A120" s="679"/>
      <c r="B120" s="686"/>
      <c r="C120" s="687"/>
      <c r="D120" s="688" t="s">
        <v>54</v>
      </c>
      <c r="E120" s="689">
        <v>8.7489025596783121E-2</v>
      </c>
      <c r="F120" s="688"/>
      <c r="G120" s="688"/>
      <c r="H120" s="690"/>
      <c r="I120" s="1"/>
      <c r="J120" s="1"/>
      <c r="K120" s="1"/>
      <c r="L120" s="1"/>
      <c r="X120" s="682"/>
    </row>
    <row r="121" spans="1:24" ht="15.75" hidden="1" customHeight="1">
      <c r="A121" s="679"/>
      <c r="B121" s="686"/>
      <c r="C121" s="687"/>
      <c r="D121" s="688" t="s">
        <v>29</v>
      </c>
      <c r="E121" s="689">
        <v>8.9359935740666363E-2</v>
      </c>
      <c r="F121" s="688"/>
      <c r="G121" s="688"/>
      <c r="H121" s="690"/>
      <c r="I121" s="1"/>
      <c r="J121" s="1"/>
      <c r="K121" s="1"/>
      <c r="L121" s="1"/>
      <c r="X121" s="682"/>
    </row>
    <row r="122" spans="1:24" ht="15.75" hidden="1" customHeight="1">
      <c r="A122" s="679"/>
      <c r="B122" s="686"/>
      <c r="C122" s="687"/>
      <c r="D122" s="688" t="s">
        <v>7</v>
      </c>
      <c r="E122" s="689">
        <v>8.9406775968548208E-2</v>
      </c>
      <c r="F122" s="688"/>
      <c r="G122" s="688"/>
      <c r="H122" s="690"/>
      <c r="I122" s="1"/>
      <c r="J122" s="1"/>
      <c r="K122" s="1"/>
      <c r="L122" s="1"/>
      <c r="X122" s="682"/>
    </row>
    <row r="123" spans="1:24" ht="15.75" hidden="1" customHeight="1">
      <c r="A123" s="679"/>
      <c r="B123" s="686"/>
      <c r="C123" s="687"/>
      <c r="D123" s="688" t="s">
        <v>36</v>
      </c>
      <c r="E123" s="689">
        <v>9.0140403287118462E-2</v>
      </c>
      <c r="F123" s="688"/>
      <c r="G123" s="688"/>
      <c r="H123" s="690"/>
      <c r="I123" s="1"/>
      <c r="J123" s="1"/>
      <c r="K123" s="1"/>
      <c r="L123" s="1"/>
      <c r="X123" s="682"/>
    </row>
    <row r="124" spans="1:24" ht="15.75" hidden="1" customHeight="1">
      <c r="A124" s="679"/>
      <c r="B124" s="686"/>
      <c r="C124" s="687"/>
      <c r="D124" s="688" t="s">
        <v>68</v>
      </c>
      <c r="E124" s="689">
        <v>9.2940687673763067E-2</v>
      </c>
      <c r="F124" s="688"/>
      <c r="G124" s="688"/>
      <c r="H124" s="690"/>
      <c r="I124" s="1"/>
      <c r="J124" s="1"/>
      <c r="K124" s="1"/>
      <c r="L124" s="1"/>
      <c r="X124" s="682"/>
    </row>
    <row r="125" spans="1:24" ht="15.75" hidden="1" customHeight="1">
      <c r="A125" s="679"/>
      <c r="B125" s="686"/>
      <c r="C125" s="687"/>
      <c r="D125" s="688" t="s">
        <v>1</v>
      </c>
      <c r="E125" s="689">
        <v>9.3417343455077906E-2</v>
      </c>
      <c r="F125" s="688"/>
      <c r="G125" s="688"/>
      <c r="H125" s="690"/>
      <c r="I125" s="1"/>
      <c r="J125" s="1"/>
      <c r="K125" s="1"/>
      <c r="L125" s="1"/>
      <c r="X125" s="682"/>
    </row>
    <row r="126" spans="1:24" ht="15.75" hidden="1" customHeight="1">
      <c r="A126" s="679"/>
      <c r="B126" s="686"/>
      <c r="C126" s="687"/>
      <c r="D126" s="688" t="s">
        <v>8</v>
      </c>
      <c r="E126" s="689">
        <v>9.3417343455077906E-2</v>
      </c>
      <c r="F126" s="688"/>
      <c r="G126" s="688"/>
      <c r="H126" s="690"/>
      <c r="I126" s="1"/>
      <c r="J126" s="1"/>
      <c r="K126" s="1"/>
      <c r="L126" s="1"/>
      <c r="X126" s="682"/>
    </row>
    <row r="127" spans="1:24" ht="15.75" hidden="1" customHeight="1">
      <c r="A127" s="679"/>
      <c r="B127" s="686"/>
      <c r="C127" s="687"/>
      <c r="D127" s="688" t="s">
        <v>2</v>
      </c>
      <c r="E127" s="689">
        <v>9.5317224174204004E-2</v>
      </c>
      <c r="F127" s="688"/>
      <c r="G127" s="688"/>
      <c r="H127" s="690"/>
      <c r="I127" s="1"/>
      <c r="J127" s="1"/>
      <c r="K127" s="1"/>
      <c r="L127" s="1"/>
      <c r="X127" s="682"/>
    </row>
    <row r="128" spans="1:24" ht="15.75" hidden="1" customHeight="1">
      <c r="A128" s="679"/>
      <c r="B128" s="686"/>
      <c r="C128" s="687"/>
      <c r="D128" s="688" t="s">
        <v>42</v>
      </c>
      <c r="E128" s="689">
        <v>9.7556673966789992E-2</v>
      </c>
      <c r="F128" s="688"/>
      <c r="G128" s="688"/>
      <c r="H128" s="690"/>
      <c r="I128" s="1"/>
      <c r="J128" s="1"/>
      <c r="K128" s="1"/>
      <c r="L128" s="1"/>
      <c r="X128" s="682"/>
    </row>
    <row r="129" spans="1:24" ht="15.75" hidden="1" customHeight="1">
      <c r="A129" s="679"/>
      <c r="B129" s="686"/>
      <c r="C129" s="687"/>
      <c r="D129" s="688" t="s">
        <v>5</v>
      </c>
      <c r="E129" s="689">
        <v>9.7156739459593647E-2</v>
      </c>
      <c r="F129" s="688"/>
      <c r="G129" s="688"/>
      <c r="H129" s="690"/>
      <c r="I129" s="1"/>
      <c r="J129" s="1"/>
      <c r="K129" s="1"/>
      <c r="L129" s="1"/>
      <c r="X129" s="682"/>
    </row>
    <row r="130" spans="1:24" ht="15.75" hidden="1" customHeight="1">
      <c r="A130" s="679"/>
      <c r="B130" s="686"/>
      <c r="C130" s="687"/>
      <c r="D130" s="688" t="s">
        <v>63</v>
      </c>
      <c r="E130" s="689">
        <v>0.11116673753766791</v>
      </c>
      <c r="F130" s="688"/>
      <c r="G130" s="688"/>
      <c r="H130" s="690"/>
      <c r="I130" s="1"/>
      <c r="J130" s="1"/>
      <c r="K130" s="1"/>
      <c r="L130" s="1"/>
      <c r="X130" s="682"/>
    </row>
    <row r="131" spans="1:24" ht="15.75" hidden="1" customHeight="1">
      <c r="A131" s="679"/>
      <c r="B131" s="686"/>
      <c r="C131" s="687"/>
      <c r="D131" s="688" t="s">
        <v>14</v>
      </c>
      <c r="E131" s="689">
        <v>0.11752830065449504</v>
      </c>
      <c r="F131" s="688"/>
      <c r="G131" s="688"/>
      <c r="H131" s="690"/>
      <c r="I131" s="1"/>
      <c r="J131" s="1"/>
      <c r="K131" s="1"/>
      <c r="L131" s="1"/>
      <c r="X131" s="682"/>
    </row>
    <row r="132" spans="1:24" ht="15.75" hidden="1" customHeight="1">
      <c r="A132" s="679"/>
      <c r="B132" s="686"/>
      <c r="C132" s="687"/>
      <c r="D132" s="688" t="s">
        <v>70</v>
      </c>
      <c r="E132" s="689">
        <v>0.12721465554673028</v>
      </c>
      <c r="F132" s="688"/>
      <c r="G132" s="688"/>
      <c r="H132" s="690"/>
      <c r="I132" s="1"/>
      <c r="J132" s="1"/>
      <c r="K132" s="1"/>
      <c r="L132" s="1"/>
      <c r="X132" s="682"/>
    </row>
    <row r="133" spans="1:24" ht="15.75" hidden="1" customHeight="1">
      <c r="A133" s="679"/>
      <c r="B133" s="686"/>
      <c r="C133" s="687"/>
      <c r="D133" s="688" t="s">
        <v>32</v>
      </c>
      <c r="E133" s="689">
        <v>0.13534900640836928</v>
      </c>
      <c r="F133" s="688"/>
      <c r="G133" s="688"/>
      <c r="H133" s="690"/>
      <c r="I133" s="1"/>
      <c r="J133" s="1"/>
      <c r="K133" s="1"/>
      <c r="L133" s="1"/>
      <c r="X133" s="682"/>
    </row>
    <row r="134" spans="1:24" ht="15.75" hidden="1" customHeight="1">
      <c r="A134" s="679"/>
      <c r="B134" s="686"/>
      <c r="C134" s="687"/>
      <c r="D134" s="688" t="s">
        <v>109</v>
      </c>
      <c r="E134" s="689">
        <v>0.14755793900611491</v>
      </c>
      <c r="F134" s="688"/>
      <c r="G134" s="688"/>
      <c r="H134" s="690"/>
      <c r="I134" s="1"/>
      <c r="J134" s="1"/>
      <c r="K134" s="1"/>
      <c r="L134" s="1"/>
      <c r="X134" s="682"/>
    </row>
    <row r="135" spans="1:24" ht="15.75" hidden="1" customHeight="1">
      <c r="A135" s="679"/>
      <c r="B135" s="686"/>
      <c r="C135" s="687"/>
      <c r="D135" s="688" t="s">
        <v>46</v>
      </c>
      <c r="E135" s="689">
        <v>0.14793193211471187</v>
      </c>
      <c r="F135" s="688"/>
      <c r="G135" s="688"/>
      <c r="H135" s="690"/>
      <c r="I135" s="1"/>
      <c r="J135" s="1"/>
      <c r="K135" s="1"/>
      <c r="L135" s="1"/>
      <c r="X135" s="682"/>
    </row>
    <row r="136" spans="1:24" ht="15.75" hidden="1" customHeight="1">
      <c r="A136" s="679"/>
      <c r="B136" s="686"/>
      <c r="C136" s="687"/>
      <c r="D136" s="688" t="s">
        <v>34</v>
      </c>
      <c r="E136" s="689">
        <v>0.16760700183877539</v>
      </c>
      <c r="F136" s="688"/>
      <c r="G136" s="688"/>
      <c r="H136" s="690"/>
      <c r="I136" s="1"/>
      <c r="J136" s="1"/>
      <c r="K136" s="1"/>
      <c r="L136" s="1"/>
      <c r="X136" s="682"/>
    </row>
    <row r="137" spans="1:24" ht="15.75" hidden="1" customHeight="1">
      <c r="A137" s="679"/>
      <c r="B137" s="686"/>
      <c r="C137" s="687"/>
      <c r="D137" s="688" t="s">
        <v>44</v>
      </c>
      <c r="E137" s="689">
        <v>0.17900063987112114</v>
      </c>
      <c r="F137" s="688"/>
      <c r="G137" s="688"/>
      <c r="H137" s="690"/>
      <c r="I137" s="1"/>
      <c r="J137" s="1"/>
      <c r="K137" s="1"/>
      <c r="L137" s="1"/>
      <c r="X137" s="682"/>
    </row>
    <row r="138" spans="1:24" ht="15.75" hidden="1" customHeight="1">
      <c r="A138" s="679"/>
      <c r="B138" s="686"/>
      <c r="C138" s="687"/>
      <c r="D138" s="688" t="s">
        <v>81</v>
      </c>
      <c r="E138" s="689">
        <v>0.17974273530361798</v>
      </c>
      <c r="F138" s="688"/>
      <c r="G138" s="688"/>
      <c r="H138" s="690"/>
      <c r="I138" s="1"/>
      <c r="J138" s="1"/>
      <c r="K138" s="1"/>
      <c r="L138" s="1"/>
      <c r="X138" s="682"/>
    </row>
    <row r="139" spans="1:24" ht="15.75" hidden="1" customHeight="1">
      <c r="A139" s="679"/>
      <c r="B139" s="686"/>
      <c r="C139" s="687"/>
      <c r="D139" s="688" t="s">
        <v>0</v>
      </c>
      <c r="E139" s="689">
        <v>0.18470565168801564</v>
      </c>
      <c r="F139" s="688"/>
      <c r="G139" s="688"/>
      <c r="H139" s="690"/>
      <c r="I139" s="1"/>
      <c r="J139" s="1"/>
      <c r="K139" s="1"/>
      <c r="L139" s="1"/>
      <c r="X139" s="682"/>
    </row>
    <row r="140" spans="1:24" ht="15.75" hidden="1" customHeight="1">
      <c r="A140" s="679"/>
      <c r="B140" s="686"/>
      <c r="C140" s="687"/>
      <c r="D140" s="688" t="s">
        <v>9</v>
      </c>
      <c r="E140" s="689">
        <v>0.18617723092774471</v>
      </c>
      <c r="F140" s="688"/>
      <c r="G140" s="688"/>
      <c r="H140" s="690"/>
      <c r="I140" s="1"/>
      <c r="J140" s="1"/>
      <c r="K140" s="1"/>
      <c r="L140" s="1"/>
      <c r="X140" s="682"/>
    </row>
    <row r="141" spans="1:24" ht="15.75" hidden="1" customHeight="1">
      <c r="A141" s="679"/>
      <c r="B141" s="686"/>
      <c r="C141" s="687"/>
      <c r="D141" s="688" t="s">
        <v>85</v>
      </c>
      <c r="E141" s="689">
        <v>0.18617723092774471</v>
      </c>
      <c r="F141" s="688"/>
      <c r="G141" s="688"/>
      <c r="H141" s="690"/>
      <c r="I141" s="1"/>
      <c r="J141" s="1"/>
      <c r="K141" s="1"/>
      <c r="L141" s="1"/>
      <c r="X141" s="682"/>
    </row>
    <row r="142" spans="1:24" ht="15.75" hidden="1" customHeight="1">
      <c r="A142" s="679"/>
      <c r="B142" s="686"/>
      <c r="C142" s="687"/>
      <c r="D142" s="688" t="s">
        <v>49</v>
      </c>
      <c r="E142" s="689">
        <v>0.19114553741141802</v>
      </c>
      <c r="F142" s="688"/>
      <c r="G142" s="688"/>
      <c r="H142" s="690"/>
      <c r="I142" s="1"/>
      <c r="J142" s="1"/>
      <c r="K142" s="1"/>
      <c r="L142" s="1"/>
      <c r="X142" s="682"/>
    </row>
    <row r="143" spans="1:24" ht="15.75" hidden="1" customHeight="1">
      <c r="A143" s="679"/>
      <c r="B143" s="686"/>
      <c r="C143" s="687"/>
      <c r="D143" s="688" t="s">
        <v>47</v>
      </c>
      <c r="E143" s="689">
        <v>0.1924696677622609</v>
      </c>
      <c r="F143" s="688"/>
      <c r="G143" s="688"/>
      <c r="H143" s="690"/>
      <c r="I143" s="1"/>
      <c r="J143" s="1"/>
      <c r="K143" s="1"/>
      <c r="L143" s="1"/>
      <c r="X143" s="682"/>
    </row>
    <row r="144" spans="1:24" ht="15.75" hidden="1" customHeight="1">
      <c r="A144" s="679"/>
      <c r="B144" s="686"/>
      <c r="C144" s="687"/>
      <c r="D144" s="688" t="s">
        <v>6</v>
      </c>
      <c r="E144" s="689">
        <v>0.20516585167863827</v>
      </c>
      <c r="F144" s="688"/>
      <c r="G144" s="688"/>
      <c r="H144" s="690"/>
      <c r="I144" s="1"/>
      <c r="J144" s="1"/>
      <c r="K144" s="1"/>
      <c r="L144" s="1"/>
      <c r="X144" s="682"/>
    </row>
    <row r="145" spans="1:24" ht="15.75" hidden="1" customHeight="1">
      <c r="A145" s="679"/>
      <c r="B145" s="686"/>
      <c r="C145" s="687"/>
      <c r="D145" s="688" t="s">
        <v>13</v>
      </c>
      <c r="E145" s="689">
        <v>0.20516585167863827</v>
      </c>
      <c r="F145" s="688"/>
      <c r="G145" s="688"/>
      <c r="H145" s="690"/>
      <c r="I145" s="1"/>
      <c r="J145" s="1"/>
      <c r="K145" s="1"/>
      <c r="L145" s="1"/>
      <c r="X145" s="682"/>
    </row>
    <row r="146" spans="1:24" ht="15.75" hidden="1" customHeight="1">
      <c r="A146" s="679"/>
      <c r="B146" s="686"/>
      <c r="C146" s="687"/>
      <c r="D146" s="688" t="s">
        <v>15</v>
      </c>
      <c r="E146" s="689">
        <v>0.20516585167863827</v>
      </c>
      <c r="F146" s="688"/>
      <c r="G146" s="688"/>
      <c r="H146" s="690"/>
      <c r="I146" s="1"/>
      <c r="J146" s="1"/>
      <c r="K146" s="1"/>
      <c r="L146" s="1"/>
      <c r="X146" s="682"/>
    </row>
    <row r="147" spans="1:24" ht="15.75" hidden="1" customHeight="1">
      <c r="A147" s="679"/>
      <c r="B147" s="686"/>
      <c r="C147" s="687"/>
      <c r="D147" s="688" t="s">
        <v>717</v>
      </c>
      <c r="E147" s="689">
        <v>0.20516585167863827</v>
      </c>
      <c r="F147" s="688"/>
      <c r="G147" s="688"/>
      <c r="H147" s="690"/>
      <c r="I147" s="1"/>
      <c r="J147" s="1"/>
      <c r="K147" s="1"/>
      <c r="L147" s="1"/>
      <c r="X147" s="682"/>
    </row>
    <row r="148" spans="1:24" ht="15.75" hidden="1" customHeight="1">
      <c r="A148" s="679"/>
      <c r="B148" s="686"/>
      <c r="C148" s="687"/>
      <c r="D148" s="688" t="s">
        <v>24</v>
      </c>
      <c r="E148" s="689">
        <v>0.20516585167863827</v>
      </c>
      <c r="F148" s="688"/>
      <c r="G148" s="688"/>
      <c r="H148" s="690"/>
      <c r="I148" s="1"/>
      <c r="J148" s="1"/>
      <c r="K148" s="1"/>
      <c r="L148" s="1"/>
      <c r="X148" s="682"/>
    </row>
    <row r="149" spans="1:24" ht="15.75" hidden="1" customHeight="1">
      <c r="A149" s="679"/>
      <c r="B149" s="686"/>
      <c r="C149" s="687"/>
      <c r="D149" s="688" t="s">
        <v>25</v>
      </c>
      <c r="E149" s="689">
        <v>0.20516585167863827</v>
      </c>
      <c r="F149" s="688"/>
      <c r="G149" s="688"/>
      <c r="H149" s="690"/>
      <c r="I149" s="1"/>
      <c r="J149" s="1"/>
      <c r="K149" s="1"/>
      <c r="L149" s="1"/>
      <c r="X149" s="682"/>
    </row>
    <row r="150" spans="1:24" ht="15.75" hidden="1" customHeight="1">
      <c r="A150" s="679"/>
      <c r="B150" s="686"/>
      <c r="C150" s="687"/>
      <c r="D150" s="688" t="s">
        <v>27</v>
      </c>
      <c r="E150" s="689">
        <v>0.20516585167863827</v>
      </c>
      <c r="F150" s="688"/>
      <c r="G150" s="688"/>
      <c r="H150" s="690"/>
      <c r="I150" s="1"/>
      <c r="J150" s="1"/>
      <c r="K150" s="1"/>
      <c r="L150" s="1"/>
      <c r="X150" s="682"/>
    </row>
    <row r="151" spans="1:24" ht="15.75" hidden="1" customHeight="1">
      <c r="A151" s="679"/>
      <c r="B151" s="686"/>
      <c r="C151" s="687"/>
      <c r="D151" s="688" t="s">
        <v>28</v>
      </c>
      <c r="E151" s="689">
        <v>0.20516585167863827</v>
      </c>
      <c r="F151" s="688"/>
      <c r="G151" s="688"/>
      <c r="H151" s="690"/>
      <c r="I151" s="1"/>
      <c r="J151" s="1"/>
      <c r="K151" s="1"/>
      <c r="L151" s="1"/>
      <c r="X151" s="682"/>
    </row>
    <row r="152" spans="1:24" ht="15.75" hidden="1" customHeight="1">
      <c r="A152" s="679"/>
      <c r="B152" s="686"/>
      <c r="C152" s="687"/>
      <c r="D152" s="688" t="s">
        <v>37</v>
      </c>
      <c r="E152" s="689">
        <v>0.20516585167863827</v>
      </c>
      <c r="F152" s="688"/>
      <c r="G152" s="688"/>
      <c r="H152" s="690"/>
      <c r="I152" s="1"/>
      <c r="J152" s="1"/>
      <c r="K152" s="1"/>
      <c r="L152" s="1"/>
      <c r="X152" s="682"/>
    </row>
    <row r="153" spans="1:24" ht="15.75" hidden="1" customHeight="1">
      <c r="A153" s="679"/>
      <c r="B153" s="686"/>
      <c r="C153" s="687"/>
      <c r="D153" s="688" t="s">
        <v>48</v>
      </c>
      <c r="E153" s="689">
        <v>0.20516585167863827</v>
      </c>
      <c r="F153" s="688"/>
      <c r="G153" s="688"/>
      <c r="H153" s="690"/>
      <c r="I153" s="1"/>
      <c r="J153" s="1"/>
      <c r="K153" s="1"/>
      <c r="L153" s="1"/>
      <c r="X153" s="682"/>
    </row>
    <row r="154" spans="1:24" ht="15.75" hidden="1" customHeight="1">
      <c r="A154" s="679"/>
      <c r="B154" s="686"/>
      <c r="C154" s="687"/>
      <c r="D154" s="688" t="s">
        <v>62</v>
      </c>
      <c r="E154" s="689">
        <v>0.22154057778443589</v>
      </c>
      <c r="F154" s="688"/>
      <c r="G154" s="688"/>
      <c r="H154" s="690"/>
      <c r="I154" s="1"/>
      <c r="J154" s="1"/>
      <c r="K154" s="1"/>
      <c r="L154" s="1"/>
      <c r="X154" s="682"/>
    </row>
    <row r="155" spans="1:24" ht="15.75" hidden="1" customHeight="1">
      <c r="A155" s="679"/>
      <c r="B155" s="686"/>
      <c r="C155" s="687"/>
      <c r="D155" s="688" t="s">
        <v>67</v>
      </c>
      <c r="E155" s="689">
        <v>0.22463304195351205</v>
      </c>
      <c r="F155" s="688"/>
      <c r="G155" s="688"/>
      <c r="H155" s="690"/>
      <c r="I155" s="1"/>
      <c r="J155" s="1"/>
      <c r="K155" s="1"/>
      <c r="L155" s="1"/>
      <c r="X155" s="682"/>
    </row>
    <row r="156" spans="1:24" ht="15.75" hidden="1" customHeight="1">
      <c r="A156" s="679"/>
      <c r="B156" s="686"/>
      <c r="C156" s="687"/>
      <c r="D156" s="688" t="s">
        <v>26</v>
      </c>
      <c r="E156" s="689">
        <v>0.22463304195351205</v>
      </c>
      <c r="F156" s="688"/>
      <c r="G156" s="688"/>
      <c r="H156" s="690"/>
      <c r="I156" s="1"/>
      <c r="J156" s="1"/>
      <c r="K156" s="1"/>
      <c r="L156" s="1"/>
      <c r="X156" s="682"/>
    </row>
    <row r="157" spans="1:24" ht="15.75" hidden="1" customHeight="1">
      <c r="A157" s="679"/>
      <c r="B157" s="686"/>
      <c r="C157" s="687"/>
      <c r="D157" s="688" t="s">
        <v>40</v>
      </c>
      <c r="E157" s="689">
        <v>0.22463304195351205</v>
      </c>
      <c r="F157" s="688"/>
      <c r="G157" s="688"/>
      <c r="H157" s="690"/>
      <c r="I157" s="1"/>
      <c r="J157" s="1"/>
      <c r="K157" s="1"/>
      <c r="L157" s="1"/>
      <c r="X157" s="682"/>
    </row>
    <row r="158" spans="1:24" ht="15.75" hidden="1" customHeight="1">
      <c r="A158" s="679"/>
      <c r="B158" s="686"/>
      <c r="C158" s="687"/>
      <c r="D158" s="688" t="s">
        <v>41</v>
      </c>
      <c r="E158" s="689">
        <v>0.22463304195351205</v>
      </c>
      <c r="F158" s="688"/>
      <c r="G158" s="688"/>
      <c r="H158" s="690"/>
      <c r="I158" s="1"/>
      <c r="J158" s="1"/>
      <c r="K158" s="1"/>
      <c r="L158" s="1"/>
      <c r="X158" s="682"/>
    </row>
    <row r="159" spans="1:24" ht="15.75" hidden="1" customHeight="1">
      <c r="A159" s="679"/>
      <c r="B159" s="686"/>
      <c r="C159" s="687"/>
      <c r="D159" s="688" t="s">
        <v>50</v>
      </c>
      <c r="E159" s="689">
        <v>0.24771815222444837</v>
      </c>
      <c r="F159" s="688"/>
      <c r="G159" s="688"/>
      <c r="H159" s="690"/>
      <c r="I159" s="1"/>
      <c r="J159" s="1"/>
      <c r="K159" s="1"/>
      <c r="L159" s="1"/>
      <c r="X159" s="682"/>
    </row>
    <row r="160" spans="1:24" ht="15.75" hidden="1" customHeight="1">
      <c r="A160" s="679"/>
      <c r="B160" s="686"/>
      <c r="C160" s="687"/>
      <c r="D160" s="688" t="s">
        <v>55</v>
      </c>
      <c r="E160" s="689">
        <v>0.27049440000000002</v>
      </c>
      <c r="F160" s="688"/>
      <c r="G160" s="688"/>
      <c r="H160" s="690"/>
      <c r="I160" s="1"/>
      <c r="J160" s="1"/>
      <c r="K160" s="1"/>
      <c r="L160" s="1"/>
      <c r="X160" s="682"/>
    </row>
    <row r="161" spans="1:24" ht="15.75" hidden="1" customHeight="1">
      <c r="A161" s="679"/>
      <c r="B161" s="686"/>
      <c r="C161" s="687"/>
      <c r="D161" s="688" t="s">
        <v>71</v>
      </c>
      <c r="E161" s="689">
        <v>0.32908645627187133</v>
      </c>
      <c r="F161" s="688"/>
      <c r="G161" s="688"/>
      <c r="H161" s="690"/>
      <c r="I161" s="1"/>
      <c r="J161" s="1"/>
      <c r="K161" s="1"/>
      <c r="L161" s="1"/>
      <c r="X161" s="682"/>
    </row>
    <row r="162" spans="1:24" ht="15.75" hidden="1" customHeight="1">
      <c r="A162" s="679"/>
      <c r="B162" s="686"/>
      <c r="C162" s="687"/>
      <c r="D162" s="688" t="s">
        <v>75</v>
      </c>
      <c r="E162" s="689">
        <v>0.5157364972959686</v>
      </c>
      <c r="F162" s="688"/>
      <c r="G162" s="688"/>
      <c r="H162" s="690"/>
      <c r="I162" s="1"/>
      <c r="J162" s="1"/>
      <c r="K162" s="1"/>
      <c r="L162" s="1"/>
      <c r="X162" s="682"/>
    </row>
    <row r="163" spans="1:24" ht="15.75" hidden="1" customHeight="1">
      <c r="A163" s="679"/>
      <c r="B163" s="686"/>
      <c r="C163" s="687"/>
      <c r="D163" s="688" t="s">
        <v>713</v>
      </c>
      <c r="E163" s="689">
        <v>0.58249493630952376</v>
      </c>
      <c r="F163" s="688"/>
      <c r="G163" s="688"/>
      <c r="H163" s="690"/>
      <c r="I163" s="1"/>
      <c r="J163" s="1"/>
      <c r="K163" s="1"/>
      <c r="L163" s="1"/>
      <c r="X163" s="682"/>
    </row>
    <row r="164" spans="1:24" ht="15.75" hidden="1" customHeight="1">
      <c r="A164" s="679"/>
      <c r="B164" s="686"/>
      <c r="C164" s="687"/>
      <c r="D164" s="688" t="s">
        <v>38</v>
      </c>
      <c r="E164" s="689">
        <v>0.67165279962424007</v>
      </c>
      <c r="F164" s="688"/>
      <c r="G164" s="688"/>
      <c r="H164" s="690"/>
      <c r="I164" s="1"/>
      <c r="J164" s="1"/>
      <c r="K164" s="1"/>
      <c r="L164" s="1"/>
      <c r="X164" s="682"/>
    </row>
    <row r="165" spans="1:24" ht="15.75" hidden="1" customHeight="1">
      <c r="A165" s="679"/>
      <c r="B165" s="686"/>
      <c r="C165" s="687"/>
      <c r="D165" s="688" t="s">
        <v>65</v>
      </c>
      <c r="E165" s="689">
        <v>0.67165279962424007</v>
      </c>
      <c r="F165" s="688"/>
      <c r="G165" s="688"/>
      <c r="H165" s="690"/>
      <c r="I165" s="1"/>
      <c r="J165" s="1"/>
      <c r="K165" s="1"/>
      <c r="L165" s="1"/>
      <c r="X165" s="682"/>
    </row>
    <row r="166" spans="1:24" ht="15.75" hidden="1" customHeight="1">
      <c r="A166" s="679"/>
      <c r="B166" s="686"/>
      <c r="C166" s="687"/>
      <c r="D166" s="688" t="s">
        <v>714</v>
      </c>
      <c r="E166" s="689">
        <v>0.69121584652967782</v>
      </c>
      <c r="F166" s="688"/>
      <c r="G166" s="688"/>
      <c r="H166" s="690"/>
      <c r="I166" s="1"/>
      <c r="J166" s="1"/>
      <c r="K166" s="1"/>
      <c r="L166" s="1"/>
      <c r="X166" s="682"/>
    </row>
    <row r="167" spans="1:24" ht="15.75" hidden="1" customHeight="1">
      <c r="A167" s="679"/>
      <c r="B167" s="686"/>
      <c r="C167" s="687"/>
      <c r="D167" s="688" t="s">
        <v>30</v>
      </c>
      <c r="E167" s="689">
        <v>0.89565940633103525</v>
      </c>
      <c r="F167" s="688"/>
      <c r="G167" s="688"/>
      <c r="H167" s="690"/>
      <c r="I167" s="1"/>
      <c r="J167" s="1"/>
      <c r="K167" s="1"/>
      <c r="L167" s="1"/>
      <c r="X167" s="682"/>
    </row>
    <row r="168" spans="1:24" ht="15.75" hidden="1" customHeight="1">
      <c r="A168" s="679"/>
      <c r="B168" s="686"/>
      <c r="C168" s="687"/>
      <c r="D168" s="688" t="s">
        <v>78</v>
      </c>
      <c r="E168" s="689">
        <v>0.89565940633103525</v>
      </c>
      <c r="F168" s="688"/>
      <c r="G168" s="688"/>
      <c r="H168" s="690"/>
      <c r="I168" s="1"/>
      <c r="J168" s="1"/>
      <c r="K168" s="1"/>
      <c r="L168" s="1"/>
      <c r="X168" s="682"/>
    </row>
    <row r="169" spans="1:24" ht="15.75" hidden="1" customHeight="1">
      <c r="A169" s="679"/>
      <c r="B169" s="686"/>
      <c r="C169" s="687"/>
      <c r="D169" s="688" t="s">
        <v>11</v>
      </c>
      <c r="E169" s="689">
        <v>1.0064449533150317</v>
      </c>
      <c r="F169" s="688"/>
      <c r="G169" s="688"/>
      <c r="H169" s="690"/>
      <c r="I169" s="1"/>
      <c r="J169" s="1"/>
      <c r="K169" s="1"/>
      <c r="L169" s="1"/>
      <c r="X169" s="682"/>
    </row>
    <row r="170" spans="1:24" ht="15.75" hidden="1" customHeight="1">
      <c r="A170" s="679"/>
      <c r="B170" s="686"/>
      <c r="C170" s="687"/>
      <c r="D170" s="688" t="s">
        <v>39</v>
      </c>
      <c r="E170" s="689">
        <v>1.0064449533150317</v>
      </c>
      <c r="F170" s="688"/>
      <c r="G170" s="688"/>
      <c r="H170" s="690"/>
      <c r="I170" s="1"/>
      <c r="J170" s="1"/>
      <c r="K170" s="1"/>
      <c r="L170" s="1"/>
      <c r="X170" s="682"/>
    </row>
    <row r="171" spans="1:24" ht="15.75" hidden="1" customHeight="1">
      <c r="A171" s="679"/>
      <c r="B171" s="686"/>
      <c r="C171" s="687"/>
      <c r="D171" s="688" t="s">
        <v>35</v>
      </c>
      <c r="E171" s="689">
        <v>1.1651157738742044</v>
      </c>
      <c r="F171" s="688"/>
      <c r="G171" s="688"/>
      <c r="H171" s="690"/>
      <c r="I171" s="1"/>
      <c r="J171" s="1"/>
      <c r="K171" s="1"/>
      <c r="L171" s="1"/>
      <c r="X171" s="682"/>
    </row>
    <row r="172" spans="1:24" ht="15.75" hidden="1" customHeight="1">
      <c r="A172" s="679"/>
      <c r="C172" s="687"/>
      <c r="D172" s="688" t="s">
        <v>76</v>
      </c>
      <c r="E172" s="689">
        <v>1.1774018251252529</v>
      </c>
      <c r="F172" s="688"/>
      <c r="G172" s="688"/>
      <c r="H172" s="690"/>
      <c r="I172" s="1"/>
      <c r="J172" s="1"/>
      <c r="K172" s="1"/>
      <c r="L172" s="1"/>
      <c r="X172" s="682"/>
    </row>
    <row r="173" spans="1:24" ht="15.75" hidden="1" customHeight="1">
      <c r="A173" s="679"/>
      <c r="C173" s="687"/>
      <c r="D173" s="688" t="s">
        <v>10</v>
      </c>
      <c r="E173" s="689">
        <v>1.2964681323565146</v>
      </c>
      <c r="F173" s="688"/>
      <c r="G173" s="688"/>
      <c r="H173" s="690"/>
      <c r="I173" s="1"/>
      <c r="J173" s="1"/>
      <c r="K173" s="1"/>
      <c r="L173" s="1"/>
      <c r="X173" s="682"/>
    </row>
    <row r="174" spans="1:24" ht="15.75" hidden="1" customHeight="1">
      <c r="A174" s="679"/>
      <c r="C174" s="687"/>
      <c r="D174" s="688" t="s">
        <v>31</v>
      </c>
      <c r="E174" s="689">
        <v>1.2964681323565146</v>
      </c>
      <c r="F174" s="688"/>
      <c r="G174" s="688"/>
      <c r="H174" s="690"/>
      <c r="I174" s="1"/>
      <c r="J174" s="1"/>
      <c r="K174" s="1"/>
      <c r="L174" s="1"/>
      <c r="X174" s="682"/>
    </row>
    <row r="175" spans="1:24" ht="15.75" hidden="1" customHeight="1">
      <c r="A175" s="679"/>
      <c r="C175" s="687"/>
      <c r="D175" s="688" t="s">
        <v>77</v>
      </c>
      <c r="E175" s="689">
        <v>1.2964681323565146</v>
      </c>
      <c r="F175" s="688"/>
      <c r="G175" s="688"/>
      <c r="H175" s="690"/>
      <c r="I175" s="1"/>
      <c r="J175" s="1"/>
      <c r="K175" s="1"/>
      <c r="L175" s="1"/>
      <c r="X175" s="682"/>
    </row>
    <row r="176" spans="1:24" ht="15.75" hidden="1" customHeight="1">
      <c r="A176" s="679"/>
      <c r="C176" s="687"/>
      <c r="D176" s="688" t="s">
        <v>19</v>
      </c>
      <c r="E176" s="689">
        <v>1.5658280222622489</v>
      </c>
      <c r="F176" s="688"/>
      <c r="G176" s="688"/>
      <c r="H176" s="690"/>
      <c r="I176" s="1"/>
      <c r="J176" s="1"/>
      <c r="K176" s="1"/>
      <c r="L176" s="1"/>
      <c r="X176" s="682"/>
    </row>
    <row r="177" spans="1:24" ht="15.75" hidden="1" customHeight="1">
      <c r="A177" s="679"/>
      <c r="C177" s="687"/>
      <c r="D177" s="688" t="s">
        <v>20</v>
      </c>
      <c r="E177" s="689">
        <v>2.0361298403169146</v>
      </c>
      <c r="F177" s="688"/>
      <c r="G177" s="688"/>
      <c r="H177" s="690"/>
      <c r="I177" s="1"/>
      <c r="J177" s="1"/>
      <c r="K177" s="1"/>
      <c r="L177" s="1"/>
      <c r="X177" s="682"/>
    </row>
    <row r="178" spans="1:24" ht="15.75" hidden="1" customHeight="1">
      <c r="A178" s="679"/>
      <c r="C178" s="693"/>
      <c r="D178" s="688"/>
      <c r="E178" s="688"/>
      <c r="F178" s="688"/>
      <c r="G178" s="688"/>
      <c r="H178" s="1"/>
      <c r="I178" s="1"/>
      <c r="J178" s="1"/>
      <c r="K178" s="1"/>
      <c r="L178" s="1"/>
      <c r="X178" s="682"/>
    </row>
    <row r="179" spans="1:24" ht="15.75" hidden="1" customHeight="1">
      <c r="A179" s="679"/>
      <c r="C179" s="693"/>
      <c r="D179" s="688"/>
      <c r="E179" s="688"/>
      <c r="F179" s="688"/>
      <c r="G179" s="688"/>
      <c r="H179" s="1"/>
      <c r="I179" s="1"/>
      <c r="J179" s="1"/>
      <c r="K179" s="1"/>
      <c r="L179" s="1"/>
      <c r="X179" s="682"/>
    </row>
    <row r="180" spans="1:24" ht="15.75" hidden="1" customHeight="1">
      <c r="A180" s="679"/>
      <c r="C180" s="693"/>
      <c r="D180" s="688"/>
      <c r="E180" s="688"/>
      <c r="F180" s="688"/>
      <c r="G180" s="688"/>
      <c r="H180" s="1"/>
      <c r="I180" s="1"/>
      <c r="J180" s="1"/>
      <c r="K180" s="1"/>
      <c r="L180" s="1"/>
      <c r="M180" s="1"/>
      <c r="X180" s="682"/>
    </row>
    <row r="181" spans="1:24" ht="15.75" hidden="1" customHeight="1">
      <c r="A181" s="679"/>
      <c r="C181" s="693"/>
      <c r="D181" s="1"/>
      <c r="E181" s="1"/>
      <c r="F181" s="1"/>
      <c r="G181" s="1"/>
      <c r="H181" s="1"/>
      <c r="I181" s="1"/>
      <c r="J181" s="1"/>
      <c r="K181" s="1"/>
      <c r="L181" s="1"/>
      <c r="M181" s="1"/>
    </row>
    <row r="182" spans="1:24" ht="15.75" hidden="1" customHeight="1">
      <c r="A182" s="679"/>
      <c r="C182" s="693"/>
      <c r="D182" s="694"/>
      <c r="E182" s="694"/>
      <c r="F182" s="694"/>
      <c r="G182" s="694"/>
      <c r="H182" s="694"/>
      <c r="I182" s="694"/>
    </row>
    <row r="183" spans="1:24" ht="15.75" hidden="1" customHeight="1">
      <c r="A183" s="679"/>
      <c r="C183" s="693"/>
      <c r="D183" s="693"/>
      <c r="E183" s="693"/>
      <c r="F183" s="693"/>
      <c r="G183" s="693"/>
    </row>
    <row r="184" spans="1:24" ht="15.75" hidden="1" customHeight="1">
      <c r="A184" s="679"/>
      <c r="C184" s="693"/>
      <c r="D184" s="693"/>
      <c r="E184" s="693"/>
      <c r="F184" s="693"/>
      <c r="G184" s="693"/>
    </row>
    <row r="185" spans="1:24" ht="15.75" hidden="1" customHeight="1">
      <c r="A185" s="679"/>
      <c r="C185" s="693"/>
      <c r="D185" s="693"/>
      <c r="E185" s="693"/>
      <c r="F185" s="693"/>
      <c r="G185" s="693"/>
    </row>
    <row r="186" spans="1:24" ht="15.75" hidden="1" customHeight="1">
      <c r="A186" s="679"/>
      <c r="C186" s="693"/>
      <c r="D186" s="693"/>
      <c r="E186" s="693"/>
      <c r="F186" s="693"/>
      <c r="G186" s="693"/>
    </row>
    <row r="187" spans="1:24" ht="15.75" hidden="1" customHeight="1">
      <c r="A187" s="679"/>
    </row>
    <row r="188" spans="1:24" ht="15.75" hidden="1" customHeight="1">
      <c r="A188" s="679"/>
    </row>
    <row r="189" spans="1:24" ht="15.75" hidden="1" customHeight="1">
      <c r="A189" s="679"/>
    </row>
    <row r="190" spans="1:24" ht="15.75" hidden="1" customHeight="1">
      <c r="A190" s="679"/>
    </row>
    <row r="191" spans="1:24" ht="15.75" hidden="1" customHeight="1">
      <c r="A191" s="679"/>
    </row>
    <row r="192" spans="1:24" ht="15.75" hidden="1" customHeight="1">
      <c r="A192" s="679"/>
    </row>
    <row r="193" spans="1:1" ht="15.75" hidden="1" customHeight="1">
      <c r="A193" s="679"/>
    </row>
    <row r="194" spans="1:1" ht="15.75" hidden="1" customHeight="1">
      <c r="A194" s="679"/>
    </row>
    <row r="195" spans="1:1" ht="15.75" hidden="1" customHeight="1">
      <c r="A195" s="679"/>
    </row>
    <row r="196" spans="1:1" ht="15.75" hidden="1" customHeight="1">
      <c r="A196" s="679"/>
    </row>
    <row r="197" spans="1:1" ht="15.75" hidden="1" customHeight="1">
      <c r="A197" s="679"/>
    </row>
    <row r="198" spans="1:1" ht="15.75" hidden="1" customHeight="1">
      <c r="A198" s="679"/>
    </row>
    <row r="199" spans="1:1" ht="15.75" hidden="1" customHeight="1">
      <c r="A199" s="679"/>
    </row>
    <row r="200" spans="1:1" ht="15.75" hidden="1" customHeight="1">
      <c r="A200" s="679"/>
    </row>
    <row r="201" spans="1:1" ht="15.75" hidden="1" customHeight="1">
      <c r="A201" s="679"/>
    </row>
    <row r="202" spans="1:1" ht="15.75" hidden="1" customHeight="1">
      <c r="A202" s="679"/>
    </row>
    <row r="203" spans="1:1" ht="15.75" hidden="1" customHeight="1">
      <c r="A203" s="679"/>
    </row>
    <row r="204" spans="1:1" ht="15.75" hidden="1" customHeight="1">
      <c r="A204" s="679"/>
    </row>
    <row r="205" spans="1:1" ht="15.75" hidden="1" customHeight="1">
      <c r="A205" s="679"/>
    </row>
    <row r="206" spans="1:1" ht="15.75" hidden="1" customHeight="1">
      <c r="A206" s="679"/>
    </row>
    <row r="207" spans="1:1" ht="15.75" hidden="1" customHeight="1">
      <c r="A207" s="679"/>
    </row>
    <row r="208" spans="1:1" ht="15.75" hidden="1" customHeight="1">
      <c r="A208" s="679"/>
    </row>
    <row r="209" spans="1:1" ht="15.75" hidden="1" customHeight="1">
      <c r="A209" s="679"/>
    </row>
    <row r="210" spans="1:1" ht="15.75" hidden="1" customHeight="1">
      <c r="A210" s="679"/>
    </row>
    <row r="211" spans="1:1" ht="15.75" hidden="1" customHeight="1">
      <c r="A211" s="679"/>
    </row>
    <row r="212" spans="1:1" ht="15.75" hidden="1" customHeight="1">
      <c r="A212" s="679"/>
    </row>
    <row r="213" spans="1:1" ht="15.75" hidden="1" customHeight="1">
      <c r="A213" s="679"/>
    </row>
    <row r="214" spans="1:1" ht="15.75" hidden="1" customHeight="1">
      <c r="A214" s="679"/>
    </row>
    <row r="215" spans="1:1" ht="15.75" hidden="1" customHeight="1">
      <c r="A215" s="679"/>
    </row>
    <row r="216" spans="1:1" ht="15.75" hidden="1" customHeight="1">
      <c r="A216" s="679"/>
    </row>
    <row r="217" spans="1:1" ht="15.75" hidden="1" customHeight="1">
      <c r="A217" s="679"/>
    </row>
    <row r="218" spans="1:1" ht="15.75" hidden="1" customHeight="1">
      <c r="A218" s="679"/>
    </row>
    <row r="219" spans="1:1" ht="15.75" hidden="1" customHeight="1">
      <c r="A219" s="679"/>
    </row>
    <row r="220" spans="1:1" ht="15.75" hidden="1" customHeight="1">
      <c r="A220" s="679"/>
    </row>
    <row r="221" spans="1:1" ht="15.75" hidden="1" customHeight="1">
      <c r="A221" s="679"/>
    </row>
    <row r="222" spans="1:1" ht="15.75" hidden="1" customHeight="1">
      <c r="A222" s="679"/>
    </row>
    <row r="223" spans="1:1" ht="15.75" hidden="1" customHeight="1">
      <c r="A223" s="679"/>
    </row>
    <row r="224" spans="1:1" ht="15.75" hidden="1" customHeight="1">
      <c r="A224" s="679"/>
    </row>
    <row r="225" spans="1:1" ht="15.75" hidden="1" customHeight="1">
      <c r="A225" s="679"/>
    </row>
    <row r="226" spans="1:1" ht="15.75" hidden="1" customHeight="1">
      <c r="A226" s="679"/>
    </row>
    <row r="227" spans="1:1" ht="15.75" hidden="1" customHeight="1">
      <c r="A227" s="679"/>
    </row>
    <row r="228" spans="1:1" ht="15.75" hidden="1" customHeight="1">
      <c r="A228" s="679"/>
    </row>
    <row r="229" spans="1:1" ht="15.75" hidden="1" customHeight="1">
      <c r="A229" s="679"/>
    </row>
    <row r="230" spans="1:1" ht="15.75" hidden="1" customHeight="1">
      <c r="A230" s="679"/>
    </row>
    <row r="231" spans="1:1" ht="15.75" hidden="1" customHeight="1">
      <c r="A231" s="679"/>
    </row>
    <row r="232" spans="1:1" ht="15.75" hidden="1" customHeight="1">
      <c r="A232" s="679"/>
    </row>
    <row r="233" spans="1:1" ht="15.75" hidden="1" customHeight="1">
      <c r="A233" s="679"/>
    </row>
    <row r="234" spans="1:1" ht="15.75" hidden="1" customHeight="1">
      <c r="A234" s="679"/>
    </row>
    <row r="235" spans="1:1" ht="15.75" hidden="1" customHeight="1">
      <c r="A235" s="679"/>
    </row>
    <row r="236" spans="1:1" ht="15.75" hidden="1" customHeight="1">
      <c r="A236" s="679"/>
    </row>
    <row r="237" spans="1:1" ht="15.75" hidden="1" customHeight="1">
      <c r="A237" s="679"/>
    </row>
    <row r="238" spans="1:1" ht="15.75" hidden="1" customHeight="1">
      <c r="A238" s="679"/>
    </row>
    <row r="239" spans="1:1" ht="15.75" hidden="1" customHeight="1">
      <c r="A239" s="679"/>
    </row>
    <row r="240" spans="1:1" ht="15.75" hidden="1" customHeight="1">
      <c r="A240" s="679"/>
    </row>
    <row r="241" spans="1:1" ht="15.75" hidden="1" customHeight="1">
      <c r="A241" s="679"/>
    </row>
    <row r="242" spans="1:1" ht="15.75" hidden="1" customHeight="1">
      <c r="A242" s="679"/>
    </row>
    <row r="243" spans="1:1" ht="15.75" hidden="1" customHeight="1">
      <c r="A243" s="679"/>
    </row>
    <row r="244" spans="1:1" ht="15.75" hidden="1" customHeight="1">
      <c r="A244" s="679"/>
    </row>
    <row r="245" spans="1:1" ht="15.75" hidden="1" customHeight="1">
      <c r="A245" s="679"/>
    </row>
    <row r="246" spans="1:1" ht="15.75" hidden="1" customHeight="1">
      <c r="A246" s="679"/>
    </row>
    <row r="247" spans="1:1" ht="15.75" hidden="1" customHeight="1">
      <c r="A247" s="679"/>
    </row>
    <row r="248" spans="1:1" ht="15.75" hidden="1" customHeight="1">
      <c r="A248" s="679"/>
    </row>
    <row r="249" spans="1:1" ht="15.75" hidden="1" customHeight="1">
      <c r="A249" s="679"/>
    </row>
    <row r="250" spans="1:1" ht="15.75" hidden="1" customHeight="1">
      <c r="A250" s="679"/>
    </row>
    <row r="251" spans="1:1" ht="15.75" hidden="1" customHeight="1">
      <c r="A251" s="679"/>
    </row>
    <row r="252" spans="1:1" ht="15.75" hidden="1" customHeight="1">
      <c r="A252" s="679"/>
    </row>
    <row r="253" spans="1:1" ht="15.75" hidden="1" customHeight="1">
      <c r="A253" s="679"/>
    </row>
    <row r="254" spans="1:1" ht="15.75" hidden="1" customHeight="1">
      <c r="A254" s="679"/>
    </row>
    <row r="255" spans="1:1" ht="15.75" hidden="1" customHeight="1">
      <c r="A255" s="679"/>
    </row>
    <row r="256" spans="1:1" ht="15.75" hidden="1" customHeight="1">
      <c r="A256" s="679"/>
    </row>
    <row r="257" spans="1:1" ht="15.75" hidden="1" customHeight="1">
      <c r="A257" s="679"/>
    </row>
    <row r="258" spans="1:1" ht="15.75" hidden="1" customHeight="1">
      <c r="A258" s="679"/>
    </row>
    <row r="259" spans="1:1" ht="15.75" hidden="1" customHeight="1">
      <c r="A259" s="679"/>
    </row>
    <row r="260" spans="1:1" ht="15.75" hidden="1" customHeight="1">
      <c r="A260" s="679"/>
    </row>
    <row r="261" spans="1:1" ht="15.75" hidden="1" customHeight="1">
      <c r="A261" s="679"/>
    </row>
    <row r="262" spans="1:1" ht="15.75" hidden="1" customHeight="1">
      <c r="A262" s="679"/>
    </row>
    <row r="263" spans="1:1" ht="15.75" hidden="1" customHeight="1">
      <c r="A263" s="679"/>
    </row>
    <row r="264" spans="1:1" ht="15.75" hidden="1" customHeight="1">
      <c r="A264" s="679"/>
    </row>
    <row r="265" spans="1:1" ht="15.75" hidden="1" customHeight="1">
      <c r="A265" s="679"/>
    </row>
    <row r="266" spans="1:1" ht="15.75" hidden="1" customHeight="1">
      <c r="A266" s="679"/>
    </row>
    <row r="267" spans="1:1" ht="15.75" hidden="1" customHeight="1">
      <c r="A267" s="679"/>
    </row>
    <row r="268" spans="1:1" ht="15.75" hidden="1" customHeight="1">
      <c r="A268" s="679"/>
    </row>
    <row r="269" spans="1:1" ht="15.75" hidden="1" customHeight="1">
      <c r="A269" s="679"/>
    </row>
    <row r="270" spans="1:1" ht="15.75" hidden="1" customHeight="1">
      <c r="A270" s="679"/>
    </row>
    <row r="271" spans="1:1" ht="15.75" hidden="1" customHeight="1">
      <c r="A271" s="679"/>
    </row>
    <row r="272" spans="1:1" ht="15.75" hidden="1" customHeight="1">
      <c r="A272" s="679"/>
    </row>
    <row r="273" spans="1:1" ht="15.75" hidden="1" customHeight="1">
      <c r="A273" s="679"/>
    </row>
    <row r="274" spans="1:1" ht="15.75" hidden="1" customHeight="1">
      <c r="A274" s="679"/>
    </row>
    <row r="275" spans="1:1" ht="15.75" hidden="1" customHeight="1">
      <c r="A275" s="679"/>
    </row>
    <row r="276" spans="1:1" ht="15.75" hidden="1" customHeight="1">
      <c r="A276" s="679"/>
    </row>
    <row r="277" spans="1:1" ht="15.75" hidden="1" customHeight="1">
      <c r="A277" s="679"/>
    </row>
    <row r="278" spans="1:1" ht="15.75" hidden="1" customHeight="1">
      <c r="A278" s="679"/>
    </row>
    <row r="279" spans="1:1" ht="15.75" hidden="1" customHeight="1">
      <c r="A279" s="679"/>
    </row>
    <row r="280" spans="1:1" ht="15.75" hidden="1" customHeight="1">
      <c r="A280" s="679"/>
    </row>
    <row r="281" spans="1:1" ht="15.75" hidden="1" customHeight="1">
      <c r="A281" s="679"/>
    </row>
    <row r="282" spans="1:1" ht="15.75" hidden="1" customHeight="1">
      <c r="A282" s="679"/>
    </row>
    <row r="283" spans="1:1" ht="15.75" hidden="1" customHeight="1">
      <c r="A283" s="679"/>
    </row>
    <row r="284" spans="1:1" ht="15.75" hidden="1" customHeight="1">
      <c r="A284" s="679"/>
    </row>
    <row r="285" spans="1:1" ht="15.75" hidden="1" customHeight="1">
      <c r="A285" s="679"/>
    </row>
    <row r="286" spans="1:1" ht="15.75" hidden="1" customHeight="1">
      <c r="A286" s="679"/>
    </row>
    <row r="287" spans="1:1" ht="15.75" hidden="1" customHeight="1">
      <c r="A287" s="679"/>
    </row>
    <row r="288" spans="1:1" ht="15.75" hidden="1" customHeight="1">
      <c r="A288" s="679"/>
    </row>
    <row r="289" spans="1:1" ht="15.75" hidden="1" customHeight="1">
      <c r="A289" s="679"/>
    </row>
    <row r="290" spans="1:1" ht="15.75" hidden="1" customHeight="1">
      <c r="A290" s="679"/>
    </row>
    <row r="291" spans="1:1" ht="15.75" hidden="1" customHeight="1">
      <c r="A291" s="679"/>
    </row>
    <row r="292" spans="1:1" ht="15.75" hidden="1" customHeight="1">
      <c r="A292" s="679"/>
    </row>
    <row r="293" spans="1:1" ht="15.75" hidden="1" customHeight="1">
      <c r="A293" s="679"/>
    </row>
    <row r="294" spans="1:1" ht="15.75" hidden="1" customHeight="1">
      <c r="A294" s="679"/>
    </row>
    <row r="295" spans="1:1" ht="15.75" hidden="1" customHeight="1">
      <c r="A295" s="679"/>
    </row>
    <row r="296" spans="1:1" ht="15.75" hidden="1" customHeight="1">
      <c r="A296" s="679"/>
    </row>
    <row r="297" spans="1:1" ht="15.75" hidden="1" customHeight="1">
      <c r="A297" s="679"/>
    </row>
    <row r="298" spans="1:1" ht="15.75" hidden="1" customHeight="1">
      <c r="A298" s="679"/>
    </row>
    <row r="299" spans="1:1" ht="15.75" hidden="1" customHeight="1">
      <c r="A299" s="679"/>
    </row>
    <row r="300" spans="1:1" ht="15.75" hidden="1" customHeight="1">
      <c r="A300" s="679"/>
    </row>
    <row r="301" spans="1:1" ht="15.75" hidden="1" customHeight="1">
      <c r="A301" s="679"/>
    </row>
    <row r="302" spans="1:1" ht="15.75" hidden="1" customHeight="1">
      <c r="A302" s="679"/>
    </row>
    <row r="303" spans="1:1" ht="15.75" hidden="1" customHeight="1">
      <c r="A303" s="679"/>
    </row>
    <row r="304" spans="1:1" ht="15.75" hidden="1" customHeight="1">
      <c r="A304" s="679"/>
    </row>
    <row r="305" spans="1:1" ht="15.75" hidden="1" customHeight="1">
      <c r="A305" s="679"/>
    </row>
    <row r="306" spans="1:1" ht="15.75" hidden="1" customHeight="1">
      <c r="A306" s="679"/>
    </row>
    <row r="307" spans="1:1" ht="15.75" hidden="1" customHeight="1">
      <c r="A307" s="679"/>
    </row>
    <row r="308" spans="1:1" ht="15.75" hidden="1" customHeight="1">
      <c r="A308" s="679"/>
    </row>
    <row r="309" spans="1:1" ht="15.75" hidden="1" customHeight="1">
      <c r="A309" s="679"/>
    </row>
    <row r="310" spans="1:1" ht="15.75" hidden="1" customHeight="1">
      <c r="A310" s="679"/>
    </row>
    <row r="311" spans="1:1" ht="15.75" hidden="1" customHeight="1">
      <c r="A311" s="679"/>
    </row>
    <row r="312" spans="1:1" ht="15.75" hidden="1" customHeight="1">
      <c r="A312" s="679"/>
    </row>
    <row r="313" spans="1:1" ht="15.75" hidden="1" customHeight="1">
      <c r="A313" s="679"/>
    </row>
    <row r="314" spans="1:1" ht="15.75" hidden="1" customHeight="1">
      <c r="A314" s="679"/>
    </row>
    <row r="315" spans="1:1" ht="15.75" hidden="1" customHeight="1">
      <c r="A315" s="679"/>
    </row>
    <row r="316" spans="1:1" ht="15.75" hidden="1" customHeight="1">
      <c r="A316" s="679"/>
    </row>
    <row r="317" spans="1:1" ht="15.75" hidden="1" customHeight="1">
      <c r="A317" s="679"/>
    </row>
    <row r="318" spans="1:1" ht="15.75" hidden="1" customHeight="1">
      <c r="A318" s="679"/>
    </row>
    <row r="319" spans="1:1" ht="15.75" hidden="1" customHeight="1">
      <c r="A319" s="679"/>
    </row>
    <row r="320" spans="1:1" ht="15.75" hidden="1" customHeight="1">
      <c r="A320" s="679"/>
    </row>
    <row r="321" spans="1:1" ht="15.75" hidden="1" customHeight="1">
      <c r="A321" s="679"/>
    </row>
    <row r="322" spans="1:1" ht="15.75" hidden="1" customHeight="1">
      <c r="A322" s="679"/>
    </row>
    <row r="323" spans="1:1" ht="15.75" hidden="1" customHeight="1">
      <c r="A323" s="679"/>
    </row>
    <row r="324" spans="1:1" ht="15.75" hidden="1" customHeight="1">
      <c r="A324" s="679"/>
    </row>
    <row r="325" spans="1:1" ht="15.75" hidden="1" customHeight="1">
      <c r="A325" s="679"/>
    </row>
    <row r="326" spans="1:1" ht="15.75" hidden="1" customHeight="1">
      <c r="A326" s="679"/>
    </row>
    <row r="327" spans="1:1" ht="15.75" hidden="1" customHeight="1">
      <c r="A327" s="679"/>
    </row>
    <row r="328" spans="1:1" ht="15.75" hidden="1" customHeight="1">
      <c r="A328" s="679"/>
    </row>
    <row r="329" spans="1:1" ht="15.75" hidden="1" customHeight="1">
      <c r="A329" s="679"/>
    </row>
    <row r="330" spans="1:1" ht="15.75" hidden="1" customHeight="1">
      <c r="A330" s="679"/>
    </row>
    <row r="331" spans="1:1" ht="15.75" hidden="1" customHeight="1">
      <c r="A331" s="679"/>
    </row>
    <row r="332" spans="1:1" ht="15.75" hidden="1" customHeight="1">
      <c r="A332" s="679"/>
    </row>
    <row r="333" spans="1:1" ht="15.75" hidden="1" customHeight="1">
      <c r="A333" s="679"/>
    </row>
    <row r="334" spans="1:1" ht="15.75" hidden="1" customHeight="1">
      <c r="A334" s="679"/>
    </row>
    <row r="335" spans="1:1" ht="15.75" hidden="1" customHeight="1">
      <c r="A335" s="679"/>
    </row>
    <row r="336" spans="1:1" ht="15.75" hidden="1" customHeight="1">
      <c r="A336" s="679"/>
    </row>
    <row r="337" spans="1:1" ht="15.75" hidden="1" customHeight="1">
      <c r="A337" s="679"/>
    </row>
    <row r="338" spans="1:1" ht="15.75" hidden="1" customHeight="1">
      <c r="A338" s="679"/>
    </row>
    <row r="339" spans="1:1" ht="15.75" hidden="1" customHeight="1">
      <c r="A339" s="679"/>
    </row>
    <row r="340" spans="1:1" ht="15.75" hidden="1" customHeight="1">
      <c r="A340" s="679"/>
    </row>
    <row r="341" spans="1:1" ht="15.75" hidden="1" customHeight="1">
      <c r="A341" s="679"/>
    </row>
    <row r="342" spans="1:1" ht="15.75" hidden="1" customHeight="1">
      <c r="A342" s="679"/>
    </row>
    <row r="343" spans="1:1" ht="15.75" hidden="1" customHeight="1">
      <c r="A343" s="679"/>
    </row>
    <row r="344" spans="1:1" ht="15.75" hidden="1" customHeight="1">
      <c r="A344" s="679"/>
    </row>
    <row r="345" spans="1:1" ht="15.75" hidden="1" customHeight="1">
      <c r="A345" s="679"/>
    </row>
    <row r="346" spans="1:1" ht="15.75" hidden="1" customHeight="1">
      <c r="A346" s="679"/>
    </row>
    <row r="347" spans="1:1" ht="15.75" hidden="1" customHeight="1">
      <c r="A347" s="679"/>
    </row>
    <row r="348" spans="1:1" ht="15.75" hidden="1" customHeight="1">
      <c r="A348" s="679"/>
    </row>
    <row r="349" spans="1:1" ht="15.75" hidden="1" customHeight="1">
      <c r="A349" s="679"/>
    </row>
    <row r="350" spans="1:1" ht="15.75" hidden="1" customHeight="1">
      <c r="A350" s="679"/>
    </row>
    <row r="351" spans="1:1" ht="15.75" hidden="1" customHeight="1">
      <c r="A351" s="679"/>
    </row>
    <row r="352" spans="1:1" ht="15.75" hidden="1" customHeight="1">
      <c r="A352" s="679"/>
    </row>
    <row r="353" spans="1:1" ht="15.75" hidden="1" customHeight="1">
      <c r="A353" s="679"/>
    </row>
    <row r="354" spans="1:1" ht="15.75" hidden="1" customHeight="1">
      <c r="A354" s="679"/>
    </row>
    <row r="355" spans="1:1" ht="15.75" hidden="1" customHeight="1">
      <c r="A355" s="679"/>
    </row>
    <row r="356" spans="1:1" ht="15.75" hidden="1" customHeight="1">
      <c r="A356" s="679"/>
    </row>
    <row r="357" spans="1:1" ht="15.75" hidden="1" customHeight="1">
      <c r="A357" s="679"/>
    </row>
    <row r="358" spans="1:1" ht="15.75" hidden="1" customHeight="1">
      <c r="A358" s="679"/>
    </row>
    <row r="359" spans="1:1" ht="15.75" hidden="1" customHeight="1">
      <c r="A359" s="679"/>
    </row>
    <row r="360" spans="1:1" ht="15.75" hidden="1" customHeight="1">
      <c r="A360" s="679"/>
    </row>
    <row r="361" spans="1:1" ht="15.75" hidden="1" customHeight="1">
      <c r="A361" s="679"/>
    </row>
    <row r="362" spans="1:1" ht="15.75" hidden="1" customHeight="1">
      <c r="A362" s="679"/>
    </row>
    <row r="363" spans="1:1" ht="15.75" hidden="1" customHeight="1">
      <c r="A363" s="679"/>
    </row>
    <row r="364" spans="1:1" ht="15.75" hidden="1" customHeight="1">
      <c r="A364" s="679"/>
    </row>
    <row r="365" spans="1:1" ht="15.75" hidden="1" customHeight="1">
      <c r="A365" s="679"/>
    </row>
    <row r="366" spans="1:1" ht="15.75" hidden="1" customHeight="1">
      <c r="A366" s="679"/>
    </row>
    <row r="367" spans="1:1" ht="15.75" hidden="1" customHeight="1">
      <c r="A367" s="679"/>
    </row>
    <row r="368" spans="1:1" ht="15.75" hidden="1" customHeight="1">
      <c r="A368" s="679"/>
    </row>
    <row r="369" spans="1:1" ht="15.75" hidden="1" customHeight="1">
      <c r="A369" s="679"/>
    </row>
    <row r="370" spans="1:1" ht="15.75" hidden="1" customHeight="1">
      <c r="A370" s="679"/>
    </row>
    <row r="371" spans="1:1" ht="15.75" hidden="1" customHeight="1">
      <c r="A371" s="679"/>
    </row>
    <row r="372" spans="1:1" ht="15.75" hidden="1" customHeight="1">
      <c r="A372" s="679"/>
    </row>
    <row r="373" spans="1:1" ht="15.75" hidden="1" customHeight="1">
      <c r="A373" s="679"/>
    </row>
    <row r="374" spans="1:1" ht="15.75" hidden="1" customHeight="1">
      <c r="A374" s="679"/>
    </row>
    <row r="375" spans="1:1" ht="15.75" hidden="1" customHeight="1">
      <c r="A375" s="679"/>
    </row>
    <row r="376" spans="1:1" ht="15.75" hidden="1" customHeight="1">
      <c r="A376" s="679"/>
    </row>
    <row r="377" spans="1:1" ht="15.75" hidden="1" customHeight="1">
      <c r="A377" s="679"/>
    </row>
    <row r="378" spans="1:1" ht="15.75" hidden="1" customHeight="1">
      <c r="A378" s="679"/>
    </row>
    <row r="379" spans="1:1" ht="15.75" hidden="1" customHeight="1">
      <c r="A379" s="679"/>
    </row>
    <row r="380" spans="1:1" ht="15.75" hidden="1" customHeight="1">
      <c r="A380" s="679"/>
    </row>
    <row r="381" spans="1:1" ht="15.75" hidden="1" customHeight="1">
      <c r="A381" s="679"/>
    </row>
    <row r="382" spans="1:1" ht="15.75" hidden="1" customHeight="1">
      <c r="A382" s="679"/>
    </row>
    <row r="383" spans="1:1" ht="15.75" hidden="1" customHeight="1">
      <c r="A383" s="679"/>
    </row>
    <row r="384" spans="1:1" ht="15.75" hidden="1" customHeight="1">
      <c r="A384" s="679"/>
    </row>
    <row r="385" spans="1:1" ht="15.75" hidden="1" customHeight="1">
      <c r="A385" s="679"/>
    </row>
    <row r="386" spans="1:1" ht="15.75" hidden="1" customHeight="1">
      <c r="A386" s="679"/>
    </row>
    <row r="387" spans="1:1" ht="15.75" hidden="1" customHeight="1">
      <c r="A387" s="679"/>
    </row>
    <row r="388" spans="1:1" ht="15.75" hidden="1" customHeight="1">
      <c r="A388" s="679"/>
    </row>
    <row r="389" spans="1:1" ht="15.75" hidden="1" customHeight="1">
      <c r="A389" s="679"/>
    </row>
    <row r="390" spans="1:1" ht="15.75" hidden="1" customHeight="1">
      <c r="A390" s="679"/>
    </row>
    <row r="391" spans="1:1" ht="15.75" hidden="1" customHeight="1">
      <c r="A391" s="679"/>
    </row>
    <row r="392" spans="1:1" ht="15.75" hidden="1" customHeight="1">
      <c r="A392" s="679"/>
    </row>
    <row r="393" spans="1:1" ht="15.75" hidden="1" customHeight="1">
      <c r="A393" s="679"/>
    </row>
    <row r="394" spans="1:1" ht="15.75" hidden="1" customHeight="1">
      <c r="A394" s="679"/>
    </row>
    <row r="395" spans="1:1" ht="15.75" hidden="1" customHeight="1">
      <c r="A395" s="679"/>
    </row>
    <row r="396" spans="1:1" ht="15.75" hidden="1" customHeight="1">
      <c r="A396" s="679"/>
    </row>
    <row r="397" spans="1:1" ht="15.75" hidden="1" customHeight="1">
      <c r="A397" s="679"/>
    </row>
    <row r="398" spans="1:1" ht="15.75" hidden="1" customHeight="1">
      <c r="A398" s="679"/>
    </row>
    <row r="399" spans="1:1" ht="15.75" hidden="1" customHeight="1">
      <c r="A399" s="679"/>
    </row>
    <row r="400" spans="1:1" ht="15.75" hidden="1" customHeight="1">
      <c r="A400" s="679"/>
    </row>
    <row r="401" spans="1:1" ht="15.75" hidden="1" customHeight="1">
      <c r="A401" s="679"/>
    </row>
    <row r="402" spans="1:1" ht="15.75" hidden="1" customHeight="1">
      <c r="A402" s="679"/>
    </row>
    <row r="403" spans="1:1" ht="15.75" hidden="1" customHeight="1">
      <c r="A403" s="679"/>
    </row>
    <row r="404" spans="1:1" ht="15.75" hidden="1" customHeight="1">
      <c r="A404" s="679"/>
    </row>
    <row r="405" spans="1:1" ht="15.75" hidden="1" customHeight="1">
      <c r="A405" s="679"/>
    </row>
    <row r="406" spans="1:1" ht="15.75" hidden="1" customHeight="1">
      <c r="A406" s="679"/>
    </row>
    <row r="407" spans="1:1" ht="15.75" hidden="1" customHeight="1">
      <c r="A407" s="679"/>
    </row>
    <row r="408" spans="1:1" ht="15.75" hidden="1" customHeight="1">
      <c r="A408" s="679"/>
    </row>
    <row r="409" spans="1:1" ht="15.75" hidden="1" customHeight="1">
      <c r="A409" s="679"/>
    </row>
    <row r="410" spans="1:1" ht="15.75" hidden="1" customHeight="1">
      <c r="A410" s="679"/>
    </row>
    <row r="411" spans="1:1" ht="15.75" hidden="1" customHeight="1">
      <c r="A411" s="679"/>
    </row>
    <row r="412" spans="1:1" ht="15.75" hidden="1" customHeight="1">
      <c r="A412" s="679"/>
    </row>
    <row r="413" spans="1:1" ht="15.75" hidden="1" customHeight="1">
      <c r="A413" s="679"/>
    </row>
    <row r="414" spans="1:1" ht="15.75" hidden="1" customHeight="1">
      <c r="A414" s="679"/>
    </row>
    <row r="415" spans="1:1" ht="15.75" hidden="1" customHeight="1">
      <c r="A415" s="679"/>
    </row>
    <row r="416" spans="1:1" ht="15.75" hidden="1" customHeight="1">
      <c r="A416" s="679"/>
    </row>
    <row r="417" spans="1:1" ht="15.75" hidden="1" customHeight="1">
      <c r="A417" s="679"/>
    </row>
    <row r="418" spans="1:1" ht="15.75" hidden="1" customHeight="1">
      <c r="A418" s="679"/>
    </row>
    <row r="419" spans="1:1" ht="15.75" hidden="1" customHeight="1">
      <c r="A419" s="679"/>
    </row>
    <row r="420" spans="1:1" ht="15.75" hidden="1" customHeight="1">
      <c r="A420" s="679"/>
    </row>
    <row r="421" spans="1:1" ht="15.75" hidden="1" customHeight="1">
      <c r="A421" s="679"/>
    </row>
    <row r="422" spans="1:1" ht="15.75" hidden="1" customHeight="1">
      <c r="A422" s="679"/>
    </row>
    <row r="423" spans="1:1" ht="15.75" hidden="1" customHeight="1">
      <c r="A423" s="679"/>
    </row>
    <row r="424" spans="1:1" ht="15.75" hidden="1" customHeight="1">
      <c r="A424" s="679"/>
    </row>
    <row r="425" spans="1:1" ht="15.75" hidden="1" customHeight="1">
      <c r="A425" s="679"/>
    </row>
    <row r="426" spans="1:1" ht="15.75" hidden="1" customHeight="1">
      <c r="A426" s="679"/>
    </row>
    <row r="427" spans="1:1" ht="15.75" hidden="1" customHeight="1">
      <c r="A427" s="679"/>
    </row>
    <row r="428" spans="1:1" ht="15.75" hidden="1" customHeight="1">
      <c r="A428" s="679"/>
    </row>
    <row r="429" spans="1:1" ht="15.75" hidden="1" customHeight="1">
      <c r="A429" s="679"/>
    </row>
    <row r="430" spans="1:1" ht="15.75" hidden="1" customHeight="1">
      <c r="A430" s="679"/>
    </row>
    <row r="431" spans="1:1" ht="15.75" hidden="1" customHeight="1">
      <c r="A431" s="679"/>
    </row>
    <row r="432" spans="1:1" ht="15.75" hidden="1" customHeight="1">
      <c r="A432" s="679"/>
    </row>
    <row r="433" spans="1:1" ht="15.75" hidden="1" customHeight="1">
      <c r="A433" s="679"/>
    </row>
    <row r="434" spans="1:1" ht="15.75" hidden="1" customHeight="1">
      <c r="A434" s="679"/>
    </row>
    <row r="435" spans="1:1" ht="15.75" hidden="1" customHeight="1">
      <c r="A435" s="679"/>
    </row>
    <row r="436" spans="1:1" ht="15.75" hidden="1" customHeight="1">
      <c r="A436" s="679"/>
    </row>
    <row r="437" spans="1:1" ht="15.75" hidden="1" customHeight="1">
      <c r="A437" s="679"/>
    </row>
    <row r="438" spans="1:1" ht="15.75" hidden="1" customHeight="1">
      <c r="A438" s="679"/>
    </row>
    <row r="439" spans="1:1" ht="15.75" hidden="1" customHeight="1">
      <c r="A439" s="679"/>
    </row>
    <row r="440" spans="1:1" ht="15.75" hidden="1" customHeight="1">
      <c r="A440" s="679"/>
    </row>
    <row r="441" spans="1:1" ht="15.75" hidden="1" customHeight="1">
      <c r="A441" s="679"/>
    </row>
    <row r="442" spans="1:1" ht="15.75" hidden="1" customHeight="1">
      <c r="A442" s="679"/>
    </row>
    <row r="443" spans="1:1" ht="15.75" hidden="1" customHeight="1">
      <c r="A443" s="679"/>
    </row>
    <row r="444" spans="1:1" ht="15.75" hidden="1" customHeight="1">
      <c r="A444" s="679"/>
    </row>
    <row r="445" spans="1:1" ht="15.75" hidden="1" customHeight="1">
      <c r="A445" s="679"/>
    </row>
    <row r="446" spans="1:1" ht="15.75" hidden="1" customHeight="1">
      <c r="A446" s="679"/>
    </row>
    <row r="447" spans="1:1" ht="15.75" hidden="1" customHeight="1">
      <c r="A447" s="679"/>
    </row>
    <row r="448" spans="1:1" ht="15.75" hidden="1" customHeight="1">
      <c r="A448" s="679"/>
    </row>
    <row r="449" spans="1:1" ht="15.75" hidden="1" customHeight="1">
      <c r="A449" s="679"/>
    </row>
    <row r="450" spans="1:1" ht="15.75" hidden="1" customHeight="1">
      <c r="A450" s="679"/>
    </row>
    <row r="451" spans="1:1" ht="15.75" hidden="1" customHeight="1">
      <c r="A451" s="679"/>
    </row>
    <row r="452" spans="1:1" ht="15.75" hidden="1" customHeight="1">
      <c r="A452" s="679"/>
    </row>
    <row r="453" spans="1:1" ht="15.75" hidden="1" customHeight="1">
      <c r="A453" s="679"/>
    </row>
    <row r="454" spans="1:1" ht="15.75" hidden="1" customHeight="1">
      <c r="A454" s="679"/>
    </row>
    <row r="455" spans="1:1" ht="15.75" hidden="1" customHeight="1">
      <c r="A455" s="679"/>
    </row>
    <row r="456" spans="1:1" ht="15.75" hidden="1" customHeight="1">
      <c r="A456" s="679"/>
    </row>
    <row r="457" spans="1:1" ht="15.75" hidden="1" customHeight="1">
      <c r="A457" s="679"/>
    </row>
    <row r="458" spans="1:1" ht="15.75" hidden="1" customHeight="1">
      <c r="A458" s="679"/>
    </row>
    <row r="459" spans="1:1" ht="15.75" hidden="1" customHeight="1">
      <c r="A459" s="679"/>
    </row>
    <row r="460" spans="1:1" ht="15.75" hidden="1" customHeight="1">
      <c r="A460" s="679"/>
    </row>
    <row r="461" spans="1:1" ht="15.75" hidden="1" customHeight="1">
      <c r="A461" s="679"/>
    </row>
    <row r="462" spans="1:1" ht="15.75" hidden="1" customHeight="1">
      <c r="A462" s="679"/>
    </row>
    <row r="463" spans="1:1" ht="15.75" hidden="1" customHeight="1">
      <c r="A463" s="679"/>
    </row>
    <row r="464" spans="1:1" ht="15.75" hidden="1" customHeight="1">
      <c r="A464" s="679"/>
    </row>
    <row r="465" spans="1:1" ht="15.75" hidden="1" customHeight="1">
      <c r="A465" s="679"/>
    </row>
    <row r="466" spans="1:1" ht="15.75" hidden="1" customHeight="1">
      <c r="A466" s="679"/>
    </row>
    <row r="467" spans="1:1" ht="15.75" hidden="1" customHeight="1">
      <c r="A467" s="679"/>
    </row>
    <row r="468" spans="1:1" ht="15.75" hidden="1" customHeight="1">
      <c r="A468" s="679"/>
    </row>
    <row r="469" spans="1:1" ht="15.75" hidden="1" customHeight="1">
      <c r="A469" s="679"/>
    </row>
    <row r="470" spans="1:1" ht="15.75" hidden="1" customHeight="1">
      <c r="A470" s="679"/>
    </row>
    <row r="471" spans="1:1" ht="15.75" hidden="1" customHeight="1">
      <c r="A471" s="679"/>
    </row>
    <row r="472" spans="1:1" ht="15.75" hidden="1" customHeight="1">
      <c r="A472" s="679"/>
    </row>
    <row r="473" spans="1:1" ht="15.75" hidden="1" customHeight="1">
      <c r="A473" s="679"/>
    </row>
    <row r="474" spans="1:1" ht="15.75" hidden="1" customHeight="1">
      <c r="A474" s="679"/>
    </row>
    <row r="475" spans="1:1" ht="15.75" hidden="1" customHeight="1">
      <c r="A475" s="679"/>
    </row>
    <row r="476" spans="1:1" ht="15.75" hidden="1" customHeight="1">
      <c r="A476" s="679"/>
    </row>
    <row r="477" spans="1:1" ht="15.75" hidden="1" customHeight="1">
      <c r="A477" s="679"/>
    </row>
    <row r="478" spans="1:1" ht="15.75" hidden="1" customHeight="1">
      <c r="A478" s="679"/>
    </row>
    <row r="479" spans="1:1" ht="15.75" hidden="1" customHeight="1">
      <c r="A479" s="679"/>
    </row>
    <row r="480" spans="1:1" ht="15.75" hidden="1" customHeight="1">
      <c r="A480" s="679"/>
    </row>
    <row r="481" spans="1:1" ht="15.75" hidden="1" customHeight="1">
      <c r="A481" s="679"/>
    </row>
    <row r="482" spans="1:1" ht="15.75" hidden="1" customHeight="1">
      <c r="A482" s="679"/>
    </row>
    <row r="483" spans="1:1" ht="15.75" hidden="1" customHeight="1">
      <c r="A483" s="679"/>
    </row>
    <row r="484" spans="1:1" ht="15.75" hidden="1" customHeight="1">
      <c r="A484" s="679"/>
    </row>
    <row r="485" spans="1:1" ht="0" hidden="1" customHeight="1">
      <c r="A485" s="679"/>
    </row>
    <row r="486" spans="1:1" ht="0" hidden="1" customHeight="1">
      <c r="A486" s="679"/>
    </row>
    <row r="487" spans="1:1" ht="0" hidden="1" customHeight="1">
      <c r="A487" s="679"/>
    </row>
    <row r="488" spans="1:1" ht="0" hidden="1" customHeight="1">
      <c r="A488" s="679"/>
    </row>
    <row r="489" spans="1:1" ht="0" hidden="1" customHeight="1">
      <c r="A489" s="679"/>
    </row>
    <row r="490" spans="1:1" ht="0" hidden="1" customHeight="1">
      <c r="A490" s="679"/>
    </row>
    <row r="491" spans="1:1" ht="0" hidden="1" customHeight="1">
      <c r="A491" s="679"/>
    </row>
    <row r="492" spans="1:1" ht="0" hidden="1" customHeight="1">
      <c r="A492" s="679"/>
    </row>
    <row r="493" spans="1:1" ht="0" hidden="1" customHeight="1">
      <c r="A493" s="679"/>
    </row>
    <row r="494" spans="1:1" ht="0" hidden="1" customHeight="1">
      <c r="A494" s="679"/>
    </row>
    <row r="495" spans="1:1" ht="0" hidden="1" customHeight="1">
      <c r="A495" s="679"/>
    </row>
    <row r="496" spans="1:1" ht="0" hidden="1" customHeight="1">
      <c r="A496" s="679"/>
    </row>
    <row r="497" spans="1:1" ht="0" hidden="1" customHeight="1">
      <c r="A497" s="679"/>
    </row>
    <row r="498" spans="1:1" ht="0" hidden="1" customHeight="1">
      <c r="A498" s="679"/>
    </row>
    <row r="499" spans="1:1" ht="0" hidden="1" customHeight="1">
      <c r="A499" s="679"/>
    </row>
    <row r="500" spans="1:1" ht="0" hidden="1" customHeight="1">
      <c r="A500" s="679"/>
    </row>
    <row r="501" spans="1:1" ht="0" hidden="1" customHeight="1">
      <c r="A501" s="679"/>
    </row>
    <row r="502" spans="1:1" ht="0" hidden="1" customHeight="1">
      <c r="A502" s="679"/>
    </row>
    <row r="503" spans="1:1" ht="0" hidden="1" customHeight="1">
      <c r="A503" s="679"/>
    </row>
    <row r="504" spans="1:1" ht="0" hidden="1" customHeight="1">
      <c r="A504" s="679"/>
    </row>
    <row r="505" spans="1:1" ht="0" hidden="1" customHeight="1">
      <c r="A505" s="679"/>
    </row>
    <row r="506" spans="1:1" ht="0" hidden="1" customHeight="1">
      <c r="A506" s="679"/>
    </row>
    <row r="507" spans="1:1" ht="0" hidden="1" customHeight="1">
      <c r="A507" s="679"/>
    </row>
    <row r="508" spans="1:1" ht="0" hidden="1" customHeight="1">
      <c r="A508" s="679"/>
    </row>
    <row r="509" spans="1:1" ht="0" hidden="1" customHeight="1">
      <c r="A509" s="679"/>
    </row>
    <row r="510" spans="1:1" ht="0" hidden="1" customHeight="1">
      <c r="A510" s="679"/>
    </row>
    <row r="511" spans="1:1" ht="0" hidden="1" customHeight="1">
      <c r="A511" s="679"/>
    </row>
    <row r="512" spans="1:1" ht="0" hidden="1" customHeight="1">
      <c r="A512" s="679"/>
    </row>
    <row r="513" spans="1:1" ht="0" hidden="1" customHeight="1">
      <c r="A513" s="679"/>
    </row>
    <row r="514" spans="1:1" ht="0" hidden="1" customHeight="1">
      <c r="A514" s="679"/>
    </row>
    <row r="515" spans="1:1" ht="0" hidden="1" customHeight="1">
      <c r="A515" s="679"/>
    </row>
    <row r="516" spans="1:1" ht="0" hidden="1" customHeight="1">
      <c r="A516" s="679"/>
    </row>
    <row r="517" spans="1:1" ht="0" hidden="1" customHeight="1">
      <c r="A517" s="679"/>
    </row>
    <row r="518" spans="1:1" ht="0" hidden="1" customHeight="1">
      <c r="A518" s="679"/>
    </row>
    <row r="519" spans="1:1" ht="0" hidden="1" customHeight="1">
      <c r="A519" s="679"/>
    </row>
    <row r="520" spans="1:1" ht="0" hidden="1" customHeight="1">
      <c r="A520" s="679"/>
    </row>
    <row r="521" spans="1:1" ht="0" hidden="1" customHeight="1">
      <c r="A521" s="679"/>
    </row>
    <row r="522" spans="1:1" ht="0" hidden="1" customHeight="1">
      <c r="A522" s="679"/>
    </row>
    <row r="523" spans="1:1" ht="0" hidden="1" customHeight="1">
      <c r="A523" s="679"/>
    </row>
    <row r="524" spans="1:1" ht="0" hidden="1" customHeight="1">
      <c r="A524" s="679"/>
    </row>
    <row r="525" spans="1:1" ht="0" hidden="1" customHeight="1">
      <c r="A525" s="679"/>
    </row>
    <row r="526" spans="1:1" ht="0" hidden="1" customHeight="1">
      <c r="A526" s="679"/>
    </row>
    <row r="527" spans="1:1" ht="0" hidden="1" customHeight="1">
      <c r="A527" s="679"/>
    </row>
    <row r="528" spans="1:1" ht="0" hidden="1" customHeight="1">
      <c r="A528" s="679"/>
    </row>
    <row r="529" spans="1:1" ht="0" hidden="1" customHeight="1">
      <c r="A529" s="679"/>
    </row>
    <row r="530" spans="1:1" ht="0" hidden="1" customHeight="1">
      <c r="A530" s="679"/>
    </row>
    <row r="531" spans="1:1" ht="0" hidden="1" customHeight="1">
      <c r="A531" s="679"/>
    </row>
    <row r="532" spans="1:1" ht="0" hidden="1" customHeight="1">
      <c r="A532" s="679"/>
    </row>
    <row r="533" spans="1:1" ht="0" hidden="1" customHeight="1">
      <c r="A533" s="679"/>
    </row>
    <row r="534" spans="1:1" ht="0" hidden="1" customHeight="1">
      <c r="A534" s="679"/>
    </row>
    <row r="535" spans="1:1" ht="0" hidden="1" customHeight="1">
      <c r="A535" s="679"/>
    </row>
    <row r="536" spans="1:1" ht="0" hidden="1" customHeight="1">
      <c r="A536" s="679"/>
    </row>
    <row r="537" spans="1:1" ht="0" hidden="1" customHeight="1">
      <c r="A537" s="679"/>
    </row>
    <row r="538" spans="1:1" ht="0" hidden="1" customHeight="1">
      <c r="A538" s="679"/>
    </row>
    <row r="539" spans="1:1" ht="0" hidden="1" customHeight="1">
      <c r="A539" s="679"/>
    </row>
    <row r="540" spans="1:1" ht="0" hidden="1" customHeight="1">
      <c r="A540" s="679"/>
    </row>
    <row r="541" spans="1:1" ht="0" hidden="1" customHeight="1">
      <c r="A541" s="679"/>
    </row>
    <row r="542" spans="1:1" ht="0" hidden="1" customHeight="1">
      <c r="A542" s="679"/>
    </row>
    <row r="543" spans="1:1" ht="0" hidden="1" customHeight="1">
      <c r="A543" s="679"/>
    </row>
    <row r="544" spans="1:1" ht="0" hidden="1" customHeight="1">
      <c r="A544" s="679"/>
    </row>
    <row r="545" spans="1:1" ht="0" hidden="1" customHeight="1">
      <c r="A545" s="679"/>
    </row>
    <row r="546" spans="1:1" ht="0" hidden="1" customHeight="1">
      <c r="A546" s="679"/>
    </row>
    <row r="547" spans="1:1" ht="0" hidden="1" customHeight="1">
      <c r="A547" s="679"/>
    </row>
    <row r="548" spans="1:1" ht="0" hidden="1" customHeight="1">
      <c r="A548" s="679"/>
    </row>
    <row r="549" spans="1:1" ht="0" hidden="1" customHeight="1">
      <c r="A549" s="679"/>
    </row>
    <row r="550" spans="1:1" ht="0" hidden="1" customHeight="1">
      <c r="A550" s="679"/>
    </row>
    <row r="551" spans="1:1" ht="0" hidden="1" customHeight="1">
      <c r="A551" s="679"/>
    </row>
    <row r="552" spans="1:1" ht="0" hidden="1" customHeight="1">
      <c r="A552" s="679"/>
    </row>
    <row r="553" spans="1:1" ht="0" hidden="1" customHeight="1">
      <c r="A553" s="679"/>
    </row>
    <row r="554" spans="1:1" ht="0" hidden="1" customHeight="1">
      <c r="A554" s="679"/>
    </row>
    <row r="555" spans="1:1" ht="0" hidden="1" customHeight="1">
      <c r="A555" s="679"/>
    </row>
    <row r="556" spans="1:1" ht="0" hidden="1" customHeight="1">
      <c r="A556" s="679"/>
    </row>
    <row r="557" spans="1:1" ht="0" hidden="1" customHeight="1">
      <c r="A557" s="679"/>
    </row>
    <row r="558" spans="1:1" ht="0" hidden="1" customHeight="1">
      <c r="A558" s="679"/>
    </row>
    <row r="559" spans="1:1" ht="0" hidden="1" customHeight="1">
      <c r="A559" s="679"/>
    </row>
    <row r="560" spans="1:1" ht="0" hidden="1" customHeight="1">
      <c r="A560" s="679"/>
    </row>
    <row r="561" spans="1:1" ht="0" hidden="1" customHeight="1">
      <c r="A561" s="679"/>
    </row>
    <row r="562" spans="1:1" ht="0" hidden="1" customHeight="1">
      <c r="A562" s="679"/>
    </row>
    <row r="563" spans="1:1" ht="0" hidden="1" customHeight="1">
      <c r="A563" s="679"/>
    </row>
    <row r="564" spans="1:1" ht="0" hidden="1" customHeight="1">
      <c r="A564" s="679"/>
    </row>
    <row r="565" spans="1:1" ht="0" hidden="1" customHeight="1">
      <c r="A565" s="679"/>
    </row>
    <row r="566" spans="1:1" ht="0" hidden="1" customHeight="1">
      <c r="A566" s="679"/>
    </row>
    <row r="567" spans="1:1" ht="0" hidden="1" customHeight="1">
      <c r="A567" s="679"/>
    </row>
    <row r="568" spans="1:1" ht="0" hidden="1" customHeight="1">
      <c r="A568" s="679"/>
    </row>
    <row r="569" spans="1:1" ht="0" hidden="1" customHeight="1">
      <c r="A569" s="679"/>
    </row>
  </sheetData>
  <mergeCells count="91">
    <mergeCell ref="D88:E88"/>
    <mergeCell ref="D80:E80"/>
    <mergeCell ref="D81:E81"/>
    <mergeCell ref="D82:E82"/>
    <mergeCell ref="D83:E83"/>
    <mergeCell ref="D84:E84"/>
    <mergeCell ref="D85:E85"/>
    <mergeCell ref="D71:E71"/>
    <mergeCell ref="D72:E72"/>
    <mergeCell ref="D2:T3"/>
    <mergeCell ref="D86:E86"/>
    <mergeCell ref="D87:E87"/>
    <mergeCell ref="D74:E74"/>
    <mergeCell ref="D75:E75"/>
    <mergeCell ref="D76:E76"/>
    <mergeCell ref="D77:E77"/>
    <mergeCell ref="D78:E78"/>
    <mergeCell ref="D79:E79"/>
    <mergeCell ref="D73:E73"/>
    <mergeCell ref="D67:E67"/>
    <mergeCell ref="D56:E56"/>
    <mergeCell ref="D57:E57"/>
    <mergeCell ref="D58:E58"/>
    <mergeCell ref="D59:E59"/>
    <mergeCell ref="D60:E60"/>
    <mergeCell ref="D61:E61"/>
    <mergeCell ref="D62:E62"/>
    <mergeCell ref="D63:E63"/>
    <mergeCell ref="D64:E64"/>
    <mergeCell ref="D65:E65"/>
    <mergeCell ref="D66:E66"/>
    <mergeCell ref="D68:E68"/>
    <mergeCell ref="D69:E69"/>
    <mergeCell ref="D70:E70"/>
    <mergeCell ref="D40:E40"/>
    <mergeCell ref="D41:E41"/>
    <mergeCell ref="D42:E42"/>
    <mergeCell ref="D55:E55"/>
    <mergeCell ref="D44:E44"/>
    <mergeCell ref="D45:E45"/>
    <mergeCell ref="D46:E46"/>
    <mergeCell ref="D47:E47"/>
    <mergeCell ref="D48:E48"/>
    <mergeCell ref="D49:E49"/>
    <mergeCell ref="D50:E50"/>
    <mergeCell ref="D51:E51"/>
    <mergeCell ref="D52:E52"/>
    <mergeCell ref="D53:E53"/>
    <mergeCell ref="D54:E54"/>
    <mergeCell ref="D35:E35"/>
    <mergeCell ref="D36:E36"/>
    <mergeCell ref="D37:E37"/>
    <mergeCell ref="D38:E38"/>
    <mergeCell ref="D39:E39"/>
    <mergeCell ref="D20:E20"/>
    <mergeCell ref="D21:E21"/>
    <mergeCell ref="D22:E22"/>
    <mergeCell ref="D23:E23"/>
    <mergeCell ref="D24:E24"/>
    <mergeCell ref="D5:E6"/>
    <mergeCell ref="F5:J5"/>
    <mergeCell ref="K5:K6"/>
    <mergeCell ref="D7:E7"/>
    <mergeCell ref="D19:E19"/>
    <mergeCell ref="D8:E8"/>
    <mergeCell ref="D9:E9"/>
    <mergeCell ref="D10:E10"/>
    <mergeCell ref="D11:E11"/>
    <mergeCell ref="D12:E12"/>
    <mergeCell ref="D13:E13"/>
    <mergeCell ref="D14:E14"/>
    <mergeCell ref="D15:E15"/>
    <mergeCell ref="D16:E16"/>
    <mergeCell ref="D17:E17"/>
    <mergeCell ref="D18:E18"/>
    <mergeCell ref="E90:Q90"/>
    <mergeCell ref="E91:Q91"/>
    <mergeCell ref="E92:Q92"/>
    <mergeCell ref="E93:Q93"/>
    <mergeCell ref="V22:X22"/>
    <mergeCell ref="D31:E31"/>
    <mergeCell ref="D25:E25"/>
    <mergeCell ref="D26:E26"/>
    <mergeCell ref="D27:E27"/>
    <mergeCell ref="D28:E28"/>
    <mergeCell ref="D29:E29"/>
    <mergeCell ref="D30:E30"/>
    <mergeCell ref="D43:E43"/>
    <mergeCell ref="D32:E32"/>
    <mergeCell ref="D33:E33"/>
    <mergeCell ref="D34:E34"/>
  </mergeCells>
  <hyperlinks>
    <hyperlink ref="A3" location="'1. Contenido e instrucciones'!A1" display="1. Contenidos e instrucciones" xr:uid="{7CF82503-5CCF-4ABE-B3EF-E8ED2674E468}"/>
    <hyperlink ref="A4" location="'2. Datos generales proyecto'!A1" display="2. Datos generales del proyecto" xr:uid="{56426FE4-84E8-438D-8ADD-C6463268EAF5}"/>
    <hyperlink ref="A5" location="'3. Biomasa forestal futura'!A1" display="3. Biomasa forestal futura" xr:uid="{2CA72CDF-5E0B-486D-8A30-8C70F48AF3BE}"/>
    <hyperlink ref="A6" location="'4. Absorciones-Suelo'!A1" display="4. Cálculo de absorciones. Suelo" xr:uid="{0451BD1A-6604-4EB9-BA33-BF3BF0DB1379}"/>
    <hyperlink ref="A7" location="'5. Resultados CO2'!A1" display="5. Resultados CO2" xr:uid="{A1C3E95D-A492-4843-8F67-ECFBF93350B1}"/>
    <hyperlink ref="A8" location="'6.Registro-MITECO-Ihobe'!A1" display="6. Resumen y registro" xr:uid="{0F634807-3B90-44C8-B4BC-160F34A7D8B7}"/>
    <hyperlink ref="A9" location="'7. Anexo-Factores de absorción'!A1" display="7. Anexo. Factores de absorción" xr:uid="{7F9A5D19-8AE6-40E0-8343-9A33339E0C95}"/>
    <hyperlink ref="A10" location="'8.Cartografía de apoyo'!A1" display="8. Cartografía de apoyo" xr:uid="{E4B1B262-E952-44FC-A884-FA61AFC32391}"/>
  </hyperlinks>
  <pageMargins left="0.7" right="0.7" top="0.75" bottom="0.75" header="0.3" footer="0.3"/>
  <pageSetup paperSize="9" orientation="portrait" r:id="rId1"/>
  <ignoredErrors>
    <ignoredError sqref="D90:D93 K68 K63:K67 K69:K72 K56:K59 K51:K53 K62 K49 K60:K61 K47:K48 K50 K54:K55 K43:K44 K37 K21:K29 K30:K32 K34:K36 K7:K8 K16:K20 K9:K15 K78:K88 K73:K77"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Hide_Columns_Toggle">
                <anchor moveWithCells="1" sizeWithCells="1">
                  <from>
                    <xdr:col>21</xdr:col>
                    <xdr:colOff>304800</xdr:colOff>
                    <xdr:row>5</xdr:row>
                    <xdr:rowOff>28575</xdr:rowOff>
                  </from>
                  <to>
                    <xdr:col>23</xdr:col>
                    <xdr:colOff>485775</xdr:colOff>
                    <xdr:row>6</xdr:row>
                    <xdr:rowOff>95250</xdr:rowOff>
                  </to>
                </anchor>
              </controlPr>
            </control>
          </mc:Choice>
        </mc:AlternateContent>
        <mc:AlternateContent xmlns:mc="http://schemas.openxmlformats.org/markup-compatibility/2006">
          <mc:Choice Requires="x14">
            <control shapeId="10242" r:id="rId5" name="Button 2">
              <controlPr defaultSize="0" print="0" autoFill="0" autoPict="0" macro="[0]!PantallaNormal">
                <anchor moveWithCells="1" sizeWithCells="1">
                  <from>
                    <xdr:col>21</xdr:col>
                    <xdr:colOff>466725</xdr:colOff>
                    <xdr:row>11</xdr:row>
                    <xdr:rowOff>0</xdr:rowOff>
                  </from>
                  <to>
                    <xdr:col>23</xdr:col>
                    <xdr:colOff>323850</xdr:colOff>
                    <xdr:row>13</xdr:row>
                    <xdr:rowOff>152400</xdr:rowOff>
                  </to>
                </anchor>
              </controlPr>
            </control>
          </mc:Choice>
        </mc:AlternateContent>
        <mc:AlternateContent xmlns:mc="http://schemas.openxmlformats.org/markup-compatibility/2006">
          <mc:Choice Requires="x14">
            <control shapeId="10243" r:id="rId6" name="Button 3">
              <controlPr defaultSize="0" print="0" autoFill="0" autoPict="0" macro="[0]!PantallaCompleta.PantallaCompleta">
                <anchor moveWithCells="1" sizeWithCells="1">
                  <from>
                    <xdr:col>21</xdr:col>
                    <xdr:colOff>466725</xdr:colOff>
                    <xdr:row>7</xdr:row>
                    <xdr:rowOff>95250</xdr:rowOff>
                  </from>
                  <to>
                    <xdr:col>23</xdr:col>
                    <xdr:colOff>323850</xdr:colOff>
                    <xdr:row>10</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D83D2-A0B6-4074-A0FE-483D1B20ABE6}">
  <sheetPr codeName="Hoja4">
    <tabColor rgb="FF339966"/>
  </sheetPr>
  <dimension ref="A1:Y99"/>
  <sheetViews>
    <sheetView showGridLines="0" showRowColHeaders="0" tabSelected="1" zoomScale="75" zoomScaleNormal="75" workbookViewId="0">
      <selection activeCell="D6" sqref="D6:R9"/>
    </sheetView>
  </sheetViews>
  <sheetFormatPr baseColWidth="10" defaultColWidth="0" defaultRowHeight="18" zeroHeight="1"/>
  <cols>
    <col min="1" max="1" width="35.7109375" style="679" customWidth="1"/>
    <col min="2" max="2" width="7.7109375" style="679" customWidth="1"/>
    <col min="3" max="3" width="7.7109375" style="680" customWidth="1"/>
    <col min="4" max="21" width="11.42578125" style="680" customWidth="1"/>
    <col min="22" max="25" width="7.7109375" style="680" customWidth="1"/>
    <col min="26" max="16384" width="11.42578125" style="680" hidden="1"/>
  </cols>
  <sheetData>
    <row r="1" spans="1:25" ht="18.75" thickBot="1">
      <c r="A1" s="664" t="s">
        <v>677</v>
      </c>
      <c r="B1" s="665"/>
      <c r="C1" s="665"/>
      <c r="D1" s="665"/>
      <c r="E1" s="665"/>
      <c r="F1" s="665"/>
      <c r="G1" s="665"/>
      <c r="H1" s="665"/>
      <c r="I1" s="665"/>
      <c r="J1" s="665"/>
      <c r="K1" s="665"/>
      <c r="L1" s="665"/>
      <c r="M1" s="665"/>
      <c r="N1" s="665"/>
      <c r="O1" s="665"/>
      <c r="P1" s="665"/>
      <c r="Q1" s="665"/>
      <c r="R1" s="665"/>
      <c r="S1" s="665"/>
      <c r="T1" s="665"/>
      <c r="U1" s="665"/>
      <c r="V1" s="665"/>
      <c r="W1" s="665"/>
      <c r="X1" s="665"/>
      <c r="Y1" s="665"/>
    </row>
    <row r="2" spans="1:25" s="666" customFormat="1" ht="18.75" thickBot="1">
      <c r="A2" s="787" t="s">
        <v>678</v>
      </c>
      <c r="B2" s="665"/>
      <c r="C2" s="704"/>
      <c r="D2" s="705"/>
      <c r="E2" s="705"/>
      <c r="F2" s="705"/>
      <c r="G2" s="705"/>
      <c r="H2" s="705"/>
      <c r="I2" s="705"/>
      <c r="J2" s="705"/>
      <c r="K2" s="705"/>
      <c r="L2" s="705"/>
      <c r="M2" s="705"/>
      <c r="N2" s="705"/>
      <c r="O2" s="705"/>
      <c r="P2" s="705"/>
      <c r="Q2" s="705"/>
      <c r="R2" s="705"/>
      <c r="S2" s="705"/>
      <c r="T2" s="705"/>
      <c r="U2" s="705"/>
      <c r="V2" s="706"/>
      <c r="W2" s="665"/>
      <c r="X2" s="665"/>
      <c r="Y2" s="665"/>
    </row>
    <row r="3" spans="1:25" s="666" customFormat="1" ht="24" customHeight="1" thickTop="1">
      <c r="A3" s="786" t="s">
        <v>679</v>
      </c>
      <c r="B3" s="665"/>
      <c r="C3" s="675"/>
      <c r="D3" s="1177" t="s">
        <v>841</v>
      </c>
      <c r="E3" s="1178"/>
      <c r="F3" s="1178"/>
      <c r="G3" s="1178"/>
      <c r="H3" s="1178"/>
      <c r="I3" s="1178"/>
      <c r="J3" s="1178"/>
      <c r="K3" s="1178"/>
      <c r="L3" s="1178"/>
      <c r="M3" s="1178"/>
      <c r="N3" s="1178"/>
      <c r="O3" s="1178"/>
      <c r="P3" s="1178"/>
      <c r="Q3" s="1178"/>
      <c r="R3" s="1178"/>
      <c r="S3" s="1178"/>
      <c r="T3" s="1178"/>
      <c r="U3" s="1179"/>
      <c r="V3" s="701"/>
      <c r="W3" s="665"/>
      <c r="X3" s="665"/>
      <c r="Y3" s="665"/>
    </row>
    <row r="4" spans="1:25" s="666" customFormat="1" ht="24" customHeight="1" thickBot="1">
      <c r="A4" s="773" t="s">
        <v>687</v>
      </c>
      <c r="B4" s="665"/>
      <c r="C4" s="675"/>
      <c r="D4" s="1180"/>
      <c r="E4" s="1181"/>
      <c r="F4" s="1181"/>
      <c r="G4" s="1181"/>
      <c r="H4" s="1181"/>
      <c r="I4" s="1181"/>
      <c r="J4" s="1181"/>
      <c r="K4" s="1181"/>
      <c r="L4" s="1181"/>
      <c r="M4" s="1181"/>
      <c r="N4" s="1181"/>
      <c r="O4" s="1181"/>
      <c r="P4" s="1181"/>
      <c r="Q4" s="1181"/>
      <c r="R4" s="1181"/>
      <c r="S4" s="1181"/>
      <c r="T4" s="1181"/>
      <c r="U4" s="1182"/>
      <c r="V4" s="701"/>
      <c r="W4" s="665"/>
      <c r="X4" s="665"/>
      <c r="Y4" s="665"/>
    </row>
    <row r="5" spans="1:25" s="666" customFormat="1" ht="36" customHeight="1" thickTop="1" thickBot="1">
      <c r="A5" s="773" t="s">
        <v>688</v>
      </c>
      <c r="B5" s="665"/>
      <c r="C5" s="675"/>
      <c r="D5" s="665"/>
      <c r="E5" s="665"/>
      <c r="F5" s="665"/>
      <c r="G5" s="665"/>
      <c r="H5" s="665"/>
      <c r="I5" s="665"/>
      <c r="J5" s="665"/>
      <c r="K5" s="665"/>
      <c r="L5" s="665"/>
      <c r="M5" s="665"/>
      <c r="N5" s="665"/>
      <c r="O5" s="665"/>
      <c r="P5" s="665"/>
      <c r="Q5" s="665"/>
      <c r="R5" s="665"/>
      <c r="S5" s="665"/>
      <c r="T5" s="665"/>
      <c r="U5" s="665"/>
      <c r="V5" s="701"/>
      <c r="W5" s="665"/>
      <c r="X5" s="665"/>
      <c r="Y5" s="665"/>
    </row>
    <row r="6" spans="1:25" s="666" customFormat="1" ht="18" customHeight="1">
      <c r="A6" s="773" t="s">
        <v>738</v>
      </c>
      <c r="B6" s="665"/>
      <c r="C6" s="675"/>
      <c r="D6" s="1183" t="s">
        <v>850</v>
      </c>
      <c r="E6" s="1184"/>
      <c r="F6" s="1184"/>
      <c r="G6" s="1184"/>
      <c r="H6" s="1184"/>
      <c r="I6" s="1184"/>
      <c r="J6" s="1184"/>
      <c r="K6" s="1184"/>
      <c r="L6" s="1184"/>
      <c r="M6" s="1184"/>
      <c r="N6" s="1184"/>
      <c r="O6" s="1184"/>
      <c r="P6" s="1184"/>
      <c r="Q6" s="1184"/>
      <c r="R6" s="1184"/>
      <c r="S6" s="695"/>
      <c r="T6" s="695"/>
      <c r="U6" s="696"/>
      <c r="V6" s="701"/>
      <c r="W6" s="665"/>
      <c r="X6" s="665"/>
      <c r="Y6" s="665"/>
    </row>
    <row r="7" spans="1:25" s="666" customFormat="1" ht="19.5">
      <c r="A7" s="773" t="s">
        <v>872</v>
      </c>
      <c r="B7" s="665"/>
      <c r="C7" s="675"/>
      <c r="D7" s="1185"/>
      <c r="E7" s="1186"/>
      <c r="F7" s="1186"/>
      <c r="G7" s="1186"/>
      <c r="H7" s="1186"/>
      <c r="I7" s="1186"/>
      <c r="J7" s="1186"/>
      <c r="K7" s="1186"/>
      <c r="L7" s="1186"/>
      <c r="M7" s="1186"/>
      <c r="N7" s="1186"/>
      <c r="O7" s="1186"/>
      <c r="P7" s="1186"/>
      <c r="Q7" s="1186"/>
      <c r="R7" s="1186"/>
      <c r="S7" s="697"/>
      <c r="T7" s="697"/>
      <c r="U7" s="698"/>
      <c r="V7" s="701"/>
      <c r="W7" s="665"/>
      <c r="X7" s="665"/>
      <c r="Y7" s="665"/>
    </row>
    <row r="8" spans="1:25" s="666" customFormat="1">
      <c r="A8" s="773" t="s">
        <v>817</v>
      </c>
      <c r="B8" s="665"/>
      <c r="C8" s="675"/>
      <c r="D8" s="1185"/>
      <c r="E8" s="1186"/>
      <c r="F8" s="1186"/>
      <c r="G8" s="1186"/>
      <c r="H8" s="1186"/>
      <c r="I8" s="1186"/>
      <c r="J8" s="1186"/>
      <c r="K8" s="1186"/>
      <c r="L8" s="1186"/>
      <c r="M8" s="1186"/>
      <c r="N8" s="1186"/>
      <c r="O8" s="1186"/>
      <c r="P8" s="1186"/>
      <c r="Q8" s="1186"/>
      <c r="R8" s="1186"/>
      <c r="S8" s="697"/>
      <c r="T8" s="697"/>
      <c r="U8" s="698"/>
      <c r="V8" s="701"/>
      <c r="W8" s="665"/>
      <c r="X8" s="665"/>
      <c r="Y8" s="665"/>
    </row>
    <row r="9" spans="1:25" s="666" customFormat="1" ht="36.75" thickBot="1">
      <c r="A9" s="774" t="s">
        <v>751</v>
      </c>
      <c r="B9" s="665"/>
      <c r="C9" s="675"/>
      <c r="D9" s="1187"/>
      <c r="E9" s="1188"/>
      <c r="F9" s="1188"/>
      <c r="G9" s="1188"/>
      <c r="H9" s="1188"/>
      <c r="I9" s="1188"/>
      <c r="J9" s="1188"/>
      <c r="K9" s="1188"/>
      <c r="L9" s="1188"/>
      <c r="M9" s="1188"/>
      <c r="N9" s="1188"/>
      <c r="O9" s="1188"/>
      <c r="P9" s="1188"/>
      <c r="Q9" s="1188"/>
      <c r="R9" s="1188"/>
      <c r="S9" s="699"/>
      <c r="T9" s="699"/>
      <c r="U9" s="700"/>
      <c r="V9" s="701"/>
      <c r="W9" s="665"/>
      <c r="X9" s="665"/>
      <c r="Y9" s="665"/>
    </row>
    <row r="10" spans="1:25" s="666" customFormat="1">
      <c r="A10" s="774" t="s">
        <v>835</v>
      </c>
      <c r="B10" s="665"/>
      <c r="C10" s="675"/>
      <c r="D10" s="665"/>
      <c r="E10" s="665"/>
      <c r="F10" s="665"/>
      <c r="G10" s="665"/>
      <c r="H10" s="665"/>
      <c r="I10" s="665"/>
      <c r="J10" s="665"/>
      <c r="K10" s="665"/>
      <c r="L10" s="665"/>
      <c r="M10" s="665"/>
      <c r="N10" s="665"/>
      <c r="O10" s="665"/>
      <c r="P10" s="665"/>
      <c r="Q10" s="665"/>
      <c r="R10" s="665"/>
      <c r="S10" s="665"/>
      <c r="T10" s="665"/>
      <c r="U10" s="665"/>
      <c r="V10" s="701"/>
      <c r="W10" s="665"/>
      <c r="X10" s="665"/>
      <c r="Y10" s="665"/>
    </row>
    <row r="11" spans="1:25" s="666" customFormat="1">
      <c r="A11" s="667"/>
      <c r="B11" s="665"/>
      <c r="C11" s="675"/>
      <c r="D11" s="665"/>
      <c r="E11" s="665"/>
      <c r="F11" s="665"/>
      <c r="G11" s="665"/>
      <c r="H11" s="665"/>
      <c r="I11" s="665"/>
      <c r="J11" s="665"/>
      <c r="K11" s="665"/>
      <c r="L11" s="665"/>
      <c r="M11" s="665"/>
      <c r="N11" s="665"/>
      <c r="O11" s="665"/>
      <c r="P11" s="665"/>
      <c r="Q11" s="665"/>
      <c r="R11" s="665"/>
      <c r="S11" s="665"/>
      <c r="T11" s="665"/>
      <c r="U11" s="665"/>
      <c r="V11" s="701"/>
      <c r="W11" s="665"/>
      <c r="X11" s="665"/>
      <c r="Y11" s="665"/>
    </row>
    <row r="12" spans="1:25" s="666" customFormat="1">
      <c r="A12" s="667"/>
      <c r="B12" s="702"/>
      <c r="C12" s="675"/>
      <c r="D12" s="665"/>
      <c r="E12" s="665"/>
      <c r="F12" s="665"/>
      <c r="G12" s="665"/>
      <c r="H12" s="665"/>
      <c r="I12" s="665"/>
      <c r="J12" s="665"/>
      <c r="K12" s="665"/>
      <c r="L12" s="665"/>
      <c r="M12" s="665"/>
      <c r="N12" s="665"/>
      <c r="O12" s="665"/>
      <c r="P12" s="665"/>
      <c r="Q12" s="665"/>
      <c r="R12" s="665"/>
      <c r="S12" s="665"/>
      <c r="T12" s="665"/>
      <c r="U12" s="665"/>
      <c r="V12" s="701"/>
      <c r="W12" s="665"/>
      <c r="X12" s="665"/>
      <c r="Y12" s="665"/>
    </row>
    <row r="13" spans="1:25" s="666" customFormat="1" ht="21.75" thickBot="1">
      <c r="A13" s="668"/>
      <c r="B13" s="702"/>
      <c r="C13" s="675"/>
      <c r="D13" s="665"/>
      <c r="E13" s="665"/>
      <c r="F13" s="665"/>
      <c r="G13" s="665"/>
      <c r="H13" s="665"/>
      <c r="I13" s="665"/>
      <c r="J13" s="665"/>
      <c r="K13" s="665"/>
      <c r="L13" s="665"/>
      <c r="M13" s="665"/>
      <c r="N13" s="665"/>
      <c r="O13" s="665"/>
      <c r="P13" s="665"/>
      <c r="Q13" s="665"/>
      <c r="R13" s="665"/>
      <c r="S13" s="665"/>
      <c r="T13" s="665"/>
      <c r="U13" s="665"/>
      <c r="V13" s="701"/>
      <c r="W13" s="823" t="s">
        <v>818</v>
      </c>
      <c r="X13" s="823"/>
      <c r="Y13" s="823"/>
    </row>
    <row r="14" spans="1:25" s="666" customFormat="1" ht="20.25" thickBot="1">
      <c r="A14" s="669"/>
      <c r="B14" s="676"/>
      <c r="C14" s="675"/>
      <c r="D14" s="665"/>
      <c r="E14" s="665"/>
      <c r="F14" s="665"/>
      <c r="G14" s="665"/>
      <c r="H14" s="665"/>
      <c r="I14" s="1189" t="s">
        <v>871</v>
      </c>
      <c r="J14" s="1190"/>
      <c r="K14" s="1191" t="s">
        <v>844</v>
      </c>
      <c r="L14" s="1192"/>
      <c r="M14" s="1193"/>
      <c r="N14" s="1194"/>
      <c r="O14" s="1195"/>
      <c r="P14" s="1195"/>
      <c r="Q14" s="665"/>
      <c r="R14" s="665"/>
      <c r="S14" s="665"/>
      <c r="T14" s="665"/>
      <c r="U14" s="665"/>
      <c r="V14" s="701"/>
      <c r="W14" s="665"/>
      <c r="X14" s="665"/>
      <c r="Y14" s="665"/>
    </row>
    <row r="15" spans="1:25" s="666" customFormat="1">
      <c r="A15" s="669"/>
      <c r="B15" s="676"/>
      <c r="C15" s="675"/>
      <c r="D15" s="665"/>
      <c r="E15" s="665"/>
      <c r="F15" s="665"/>
      <c r="G15" s="665"/>
      <c r="H15" s="665"/>
      <c r="I15" s="781"/>
      <c r="J15" s="782"/>
      <c r="K15" s="783"/>
      <c r="L15" s="784"/>
      <c r="M15" s="785"/>
      <c r="N15" s="670"/>
      <c r="O15" s="671"/>
      <c r="P15" s="671"/>
      <c r="Q15" s="665"/>
      <c r="R15" s="665"/>
      <c r="S15" s="665"/>
      <c r="T15" s="665"/>
      <c r="U15" s="665"/>
      <c r="V15" s="701"/>
      <c r="W15" s="665"/>
      <c r="X15" s="665"/>
      <c r="Y15" s="665"/>
    </row>
    <row r="16" spans="1:25" s="666" customFormat="1">
      <c r="A16" s="669"/>
      <c r="B16" s="676"/>
      <c r="C16" s="675"/>
      <c r="D16" s="665"/>
      <c r="E16" s="665"/>
      <c r="F16" s="665"/>
      <c r="G16" s="665"/>
      <c r="H16" s="665"/>
      <c r="I16" s="1163" t="s">
        <v>538</v>
      </c>
      <c r="J16" s="1164"/>
      <c r="K16" s="1160" t="s">
        <v>836</v>
      </c>
      <c r="L16" s="1161"/>
      <c r="M16" s="1162"/>
      <c r="N16" s="1175"/>
      <c r="O16" s="1176"/>
      <c r="P16" s="1176"/>
      <c r="Q16" s="665"/>
      <c r="R16" s="665"/>
      <c r="S16" s="665"/>
      <c r="T16" s="665"/>
      <c r="U16" s="665"/>
      <c r="V16" s="701"/>
      <c r="W16" s="665"/>
      <c r="X16" s="665"/>
      <c r="Y16" s="665"/>
    </row>
    <row r="17" spans="1:25" s="666" customFormat="1">
      <c r="A17" s="669"/>
      <c r="B17" s="676"/>
      <c r="C17" s="675"/>
      <c r="D17" s="665"/>
      <c r="E17" s="665"/>
      <c r="F17" s="665"/>
      <c r="G17" s="665"/>
      <c r="H17" s="665"/>
      <c r="I17" s="1158" t="s">
        <v>243</v>
      </c>
      <c r="J17" s="1159"/>
      <c r="K17" s="1160" t="s">
        <v>837</v>
      </c>
      <c r="L17" s="1161"/>
      <c r="M17" s="1162"/>
      <c r="N17" s="1175"/>
      <c r="O17" s="1176"/>
      <c r="P17" s="1176"/>
      <c r="Q17" s="665"/>
      <c r="R17" s="665"/>
      <c r="S17" s="665"/>
      <c r="T17" s="665"/>
      <c r="U17" s="665"/>
      <c r="V17" s="701"/>
      <c r="W17" s="665"/>
      <c r="X17" s="665"/>
      <c r="Y17" s="665"/>
    </row>
    <row r="18" spans="1:25" s="666" customFormat="1">
      <c r="A18" s="668"/>
      <c r="B18" s="676"/>
      <c r="C18" s="675"/>
      <c r="D18" s="665"/>
      <c r="E18" s="665"/>
      <c r="F18" s="665"/>
      <c r="G18" s="665"/>
      <c r="H18" s="665"/>
      <c r="I18" s="1158" t="s">
        <v>539</v>
      </c>
      <c r="J18" s="1159"/>
      <c r="K18" s="1160" t="s">
        <v>837</v>
      </c>
      <c r="L18" s="1161"/>
      <c r="M18" s="1162"/>
      <c r="N18" s="1175"/>
      <c r="O18" s="1176"/>
      <c r="P18" s="1176"/>
      <c r="Q18" s="665"/>
      <c r="R18" s="665"/>
      <c r="S18" s="665"/>
      <c r="T18" s="665"/>
      <c r="U18" s="665"/>
      <c r="V18" s="701"/>
      <c r="W18" s="665"/>
      <c r="X18" s="665"/>
      <c r="Y18" s="665"/>
    </row>
    <row r="19" spans="1:25" s="666" customFormat="1">
      <c r="A19" s="668"/>
      <c r="B19" s="676"/>
      <c r="C19" s="675"/>
      <c r="D19" s="665"/>
      <c r="E19" s="665"/>
      <c r="F19" s="665"/>
      <c r="G19" s="665"/>
      <c r="H19" s="665"/>
      <c r="I19" s="1158" t="s">
        <v>532</v>
      </c>
      <c r="J19" s="1159"/>
      <c r="K19" s="1160" t="s">
        <v>838</v>
      </c>
      <c r="L19" s="1161"/>
      <c r="M19" s="1162"/>
      <c r="N19" s="1175"/>
      <c r="O19" s="1176"/>
      <c r="P19" s="1176"/>
      <c r="Q19" s="665"/>
      <c r="R19" s="665"/>
      <c r="S19" s="665"/>
      <c r="T19" s="665"/>
      <c r="U19" s="665"/>
      <c r="V19" s="701"/>
      <c r="W19" s="665"/>
      <c r="X19" s="665"/>
      <c r="Y19" s="665"/>
    </row>
    <row r="20" spans="1:25" s="666" customFormat="1">
      <c r="A20" s="668"/>
      <c r="B20" s="676"/>
      <c r="C20" s="675"/>
      <c r="D20" s="665"/>
      <c r="E20" s="665"/>
      <c r="F20" s="665"/>
      <c r="G20" s="665"/>
      <c r="H20" s="665"/>
      <c r="I20" s="1158" t="s">
        <v>534</v>
      </c>
      <c r="J20" s="1159"/>
      <c r="K20" s="1160" t="s">
        <v>839</v>
      </c>
      <c r="L20" s="1161"/>
      <c r="M20" s="1162"/>
      <c r="N20" s="1175"/>
      <c r="O20" s="1176"/>
      <c r="P20" s="1176"/>
      <c r="Q20" s="665"/>
      <c r="R20" s="665"/>
      <c r="S20" s="665"/>
      <c r="T20" s="665"/>
      <c r="U20" s="665"/>
      <c r="V20" s="701"/>
      <c r="W20" s="665"/>
      <c r="X20" s="665"/>
      <c r="Y20" s="665"/>
    </row>
    <row r="21" spans="1:25" s="666" customFormat="1">
      <c r="A21" s="668"/>
      <c r="B21" s="676"/>
      <c r="C21" s="675"/>
      <c r="D21" s="665"/>
      <c r="E21" s="665"/>
      <c r="F21" s="665"/>
      <c r="G21" s="665"/>
      <c r="H21" s="665"/>
      <c r="I21" s="1158" t="s">
        <v>537</v>
      </c>
      <c r="J21" s="1159"/>
      <c r="K21" s="1160" t="s">
        <v>840</v>
      </c>
      <c r="L21" s="1161"/>
      <c r="M21" s="1162"/>
      <c r="N21" s="1175"/>
      <c r="O21" s="1176"/>
      <c r="P21" s="1176"/>
      <c r="Q21" s="665"/>
      <c r="R21" s="665"/>
      <c r="S21" s="665"/>
      <c r="T21" s="665"/>
      <c r="U21" s="665"/>
      <c r="V21" s="701"/>
      <c r="W21" s="665"/>
      <c r="X21" s="665"/>
      <c r="Y21" s="665"/>
    </row>
    <row r="22" spans="1:25" s="666" customFormat="1" ht="18.75">
      <c r="A22" s="672"/>
      <c r="B22" s="676"/>
      <c r="C22" s="675"/>
      <c r="D22" s="665"/>
      <c r="E22" s="665"/>
      <c r="F22" s="665"/>
      <c r="G22" s="665"/>
      <c r="H22" s="665"/>
      <c r="I22" s="1158" t="s">
        <v>170</v>
      </c>
      <c r="J22" s="1159"/>
      <c r="K22" s="1160" t="s">
        <v>840</v>
      </c>
      <c r="L22" s="1161"/>
      <c r="M22" s="1162"/>
      <c r="N22" s="1175"/>
      <c r="O22" s="1176"/>
      <c r="P22" s="1176"/>
      <c r="Q22" s="665"/>
      <c r="R22" s="665"/>
      <c r="S22" s="665"/>
      <c r="T22" s="665"/>
      <c r="U22" s="665"/>
      <c r="V22" s="701"/>
      <c r="W22" s="665"/>
      <c r="X22" s="665"/>
      <c r="Y22" s="665"/>
    </row>
    <row r="23" spans="1:25" s="666" customFormat="1" ht="18.75">
      <c r="A23" s="669"/>
      <c r="B23" s="703"/>
      <c r="C23" s="675"/>
      <c r="D23" s="665"/>
      <c r="E23" s="665"/>
      <c r="F23" s="665"/>
      <c r="G23" s="665"/>
      <c r="H23" s="665"/>
      <c r="I23" s="1158" t="s">
        <v>187</v>
      </c>
      <c r="J23" s="1159"/>
      <c r="K23" s="1160" t="s">
        <v>840</v>
      </c>
      <c r="L23" s="1161"/>
      <c r="M23" s="1162"/>
      <c r="N23" s="1175"/>
      <c r="O23" s="1176"/>
      <c r="P23" s="1176"/>
      <c r="Q23" s="665"/>
      <c r="R23" s="665"/>
      <c r="S23" s="665"/>
      <c r="T23" s="665"/>
      <c r="U23" s="665"/>
      <c r="V23" s="701"/>
      <c r="W23" s="665"/>
      <c r="X23" s="665"/>
      <c r="Y23" s="665"/>
    </row>
    <row r="24" spans="1:25" s="666" customFormat="1" ht="18.75" customHeight="1">
      <c r="A24" s="672"/>
      <c r="B24" s="676"/>
      <c r="C24" s="675"/>
      <c r="D24" s="665"/>
      <c r="E24" s="665"/>
      <c r="F24" s="665"/>
      <c r="G24" s="665"/>
      <c r="H24" s="665"/>
      <c r="I24" s="1165" t="s">
        <v>851</v>
      </c>
      <c r="J24" s="1166"/>
      <c r="K24" s="1169" t="s">
        <v>648</v>
      </c>
      <c r="L24" s="1170"/>
      <c r="M24" s="1171"/>
      <c r="N24" s="1175"/>
      <c r="O24" s="1176"/>
      <c r="P24" s="1176"/>
      <c r="Q24" s="665"/>
      <c r="R24" s="665"/>
      <c r="S24" s="665"/>
      <c r="T24" s="665"/>
      <c r="U24" s="665"/>
      <c r="V24" s="701"/>
      <c r="W24" s="665"/>
      <c r="X24" s="665"/>
      <c r="Y24" s="665"/>
    </row>
    <row r="25" spans="1:25" s="666" customFormat="1" ht="19.5" thickBot="1">
      <c r="A25" s="677"/>
      <c r="B25" s="703"/>
      <c r="C25" s="675"/>
      <c r="D25" s="665"/>
      <c r="E25" s="665"/>
      <c r="F25" s="665"/>
      <c r="G25" s="665"/>
      <c r="H25" s="665"/>
      <c r="I25" s="1167"/>
      <c r="J25" s="1168"/>
      <c r="K25" s="1172"/>
      <c r="L25" s="1173"/>
      <c r="M25" s="1174"/>
      <c r="N25" s="675"/>
      <c r="O25" s="676"/>
      <c r="P25" s="676"/>
      <c r="Q25" s="665"/>
      <c r="R25" s="665"/>
      <c r="S25" s="665"/>
      <c r="T25" s="665"/>
      <c r="U25" s="665"/>
      <c r="V25" s="701"/>
      <c r="W25" s="665"/>
      <c r="X25" s="665"/>
      <c r="Y25" s="665"/>
    </row>
    <row r="26" spans="1:25" s="666" customFormat="1" ht="18.75">
      <c r="A26" s="672"/>
      <c r="B26" s="684"/>
      <c r="C26" s="675"/>
      <c r="D26" s="665"/>
      <c r="E26" s="665"/>
      <c r="F26" s="665"/>
      <c r="G26" s="665"/>
      <c r="H26" s="665"/>
      <c r="I26" s="665"/>
      <c r="J26" s="665"/>
      <c r="K26" s="665"/>
      <c r="L26" s="665"/>
      <c r="M26" s="665"/>
      <c r="N26" s="665"/>
      <c r="O26" s="665"/>
      <c r="P26" s="665"/>
      <c r="Q26" s="665"/>
      <c r="R26" s="665"/>
      <c r="S26" s="665"/>
      <c r="T26" s="665"/>
      <c r="U26" s="665"/>
      <c r="V26" s="701"/>
      <c r="W26" s="665"/>
      <c r="X26" s="665"/>
      <c r="Y26" s="665"/>
    </row>
    <row r="27" spans="1:25" s="666" customFormat="1" ht="90" customHeight="1">
      <c r="A27" s="778" t="s">
        <v>808</v>
      </c>
      <c r="B27" s="703"/>
      <c r="C27" s="675"/>
      <c r="D27" s="665"/>
      <c r="E27" s="665"/>
      <c r="F27" s="665"/>
      <c r="G27" s="665"/>
      <c r="H27" s="665"/>
      <c r="I27" s="1157" t="s">
        <v>845</v>
      </c>
      <c r="J27" s="1157"/>
      <c r="K27" s="1157"/>
      <c r="L27" s="1157"/>
      <c r="M27" s="1157"/>
      <c r="N27" s="665"/>
      <c r="O27" s="665"/>
      <c r="P27" s="665"/>
      <c r="Q27" s="665"/>
      <c r="R27" s="665"/>
      <c r="S27" s="665"/>
      <c r="T27" s="665"/>
      <c r="U27" s="665"/>
      <c r="V27" s="701"/>
      <c r="W27" s="665"/>
      <c r="X27" s="665"/>
      <c r="Y27" s="665"/>
    </row>
    <row r="28" spans="1:25" s="666" customFormat="1">
      <c r="A28" s="665"/>
      <c r="B28" s="676"/>
      <c r="C28" s="675"/>
      <c r="D28" s="665"/>
      <c r="E28" s="665"/>
      <c r="F28" s="665"/>
      <c r="G28" s="665"/>
      <c r="H28" s="665"/>
      <c r="I28" s="665"/>
      <c r="J28" s="665"/>
      <c r="K28" s="665"/>
      <c r="L28" s="665"/>
      <c r="M28" s="665"/>
      <c r="N28" s="665"/>
      <c r="O28" s="665"/>
      <c r="P28" s="665"/>
      <c r="Q28" s="665"/>
      <c r="R28" s="665"/>
      <c r="S28" s="665"/>
      <c r="T28" s="665"/>
      <c r="U28" s="665"/>
      <c r="V28" s="701"/>
      <c r="W28" s="665"/>
      <c r="X28" s="665"/>
      <c r="Y28" s="665"/>
    </row>
    <row r="29" spans="1:25" s="666" customFormat="1">
      <c r="A29" s="665"/>
      <c r="B29" s="665"/>
      <c r="C29" s="675"/>
      <c r="D29" s="665"/>
      <c r="E29" s="665"/>
      <c r="F29" s="665"/>
      <c r="G29" s="665"/>
      <c r="H29" s="665"/>
      <c r="I29" s="665"/>
      <c r="J29" s="665"/>
      <c r="K29" s="665"/>
      <c r="L29" s="665"/>
      <c r="M29" s="665"/>
      <c r="N29" s="665"/>
      <c r="O29" s="665"/>
      <c r="P29" s="665"/>
      <c r="Q29" s="665"/>
      <c r="R29" s="665"/>
      <c r="S29" s="665"/>
      <c r="T29" s="665"/>
      <c r="U29" s="665"/>
      <c r="V29" s="701"/>
      <c r="W29" s="665"/>
      <c r="X29" s="665"/>
      <c r="Y29" s="665"/>
    </row>
    <row r="30" spans="1:25" s="666" customFormat="1" ht="21.75" thickBot="1">
      <c r="A30" s="665"/>
      <c r="B30" s="665"/>
      <c r="C30" s="674"/>
      <c r="D30" s="673"/>
      <c r="E30" s="673"/>
      <c r="F30" s="673"/>
      <c r="G30" s="673"/>
      <c r="H30" s="673"/>
      <c r="I30" s="673"/>
      <c r="J30" s="673"/>
      <c r="K30" s="673"/>
      <c r="L30" s="673"/>
      <c r="M30" s="673"/>
      <c r="N30" s="673"/>
      <c r="O30" s="673"/>
      <c r="P30" s="673"/>
      <c r="Q30" s="673"/>
      <c r="R30" s="673"/>
      <c r="S30" s="673"/>
      <c r="T30" s="673"/>
      <c r="U30" s="673"/>
      <c r="V30" s="567"/>
      <c r="W30" s="665"/>
      <c r="X30" s="665"/>
      <c r="Y30" s="665"/>
    </row>
    <row r="31" spans="1:25" s="666" customFormat="1">
      <c r="A31" s="665"/>
      <c r="B31" s="665"/>
      <c r="C31" s="665"/>
      <c r="D31" s="665"/>
      <c r="E31" s="665"/>
      <c r="F31" s="665"/>
      <c r="G31" s="665"/>
      <c r="H31" s="665"/>
      <c r="I31" s="665"/>
      <c r="J31" s="665"/>
      <c r="K31" s="665"/>
      <c r="L31" s="665"/>
      <c r="M31" s="665"/>
      <c r="N31" s="665"/>
      <c r="O31" s="665"/>
      <c r="P31" s="665"/>
      <c r="Q31" s="665"/>
      <c r="R31" s="665"/>
      <c r="S31" s="665"/>
      <c r="T31" s="665"/>
      <c r="U31" s="665"/>
      <c r="V31" s="665"/>
      <c r="W31" s="665"/>
      <c r="X31" s="665"/>
      <c r="Y31" s="665"/>
    </row>
    <row r="32" spans="1:25">
      <c r="A32" s="665"/>
      <c r="B32" s="665"/>
      <c r="C32" s="665"/>
      <c r="D32" s="665"/>
      <c r="E32" s="665"/>
      <c r="F32" s="665"/>
      <c r="G32" s="665"/>
      <c r="H32" s="665"/>
      <c r="I32" s="665"/>
      <c r="J32" s="665"/>
      <c r="K32" s="665"/>
      <c r="L32" s="665"/>
      <c r="M32" s="665"/>
      <c r="N32" s="665"/>
      <c r="O32" s="665"/>
      <c r="P32" s="665"/>
      <c r="Q32" s="665"/>
      <c r="R32" s="665"/>
      <c r="S32" s="665"/>
      <c r="T32" s="665"/>
      <c r="U32" s="665"/>
      <c r="V32" s="665"/>
      <c r="W32" s="665"/>
      <c r="X32" s="665"/>
      <c r="Y32" s="665"/>
    </row>
    <row r="33" spans="3:23" hidden="1">
      <c r="C33" s="679"/>
      <c r="D33" s="679"/>
      <c r="E33" s="679"/>
      <c r="F33" s="679"/>
      <c r="G33" s="679"/>
      <c r="H33" s="679"/>
      <c r="I33" s="679"/>
      <c r="J33" s="679"/>
      <c r="K33" s="679"/>
      <c r="L33" s="679"/>
      <c r="M33" s="679"/>
      <c r="N33" s="679"/>
      <c r="O33" s="679"/>
      <c r="P33" s="679"/>
      <c r="Q33" s="679"/>
      <c r="R33" s="679"/>
      <c r="S33" s="679"/>
      <c r="T33" s="679"/>
      <c r="U33" s="679"/>
      <c r="V33" s="679"/>
      <c r="W33" s="679"/>
    </row>
    <row r="34" spans="3:23" hidden="1">
      <c r="C34" s="679"/>
      <c r="D34" s="679"/>
      <c r="E34" s="679"/>
      <c r="F34" s="679"/>
      <c r="G34" s="679"/>
      <c r="H34" s="679"/>
      <c r="I34" s="679"/>
      <c r="J34" s="679"/>
      <c r="K34" s="679"/>
      <c r="L34" s="679"/>
      <c r="M34" s="679"/>
      <c r="N34" s="679"/>
      <c r="O34" s="679"/>
      <c r="P34" s="679"/>
      <c r="Q34" s="679"/>
      <c r="R34" s="679"/>
      <c r="S34" s="679"/>
      <c r="T34" s="679"/>
      <c r="U34" s="679"/>
      <c r="V34" s="679"/>
      <c r="W34" s="679"/>
    </row>
    <row r="35" spans="3:23" hidden="1">
      <c r="C35" s="679"/>
      <c r="D35" s="679"/>
      <c r="E35" s="679"/>
      <c r="F35" s="679"/>
      <c r="G35" s="679"/>
      <c r="H35" s="679"/>
      <c r="I35" s="679"/>
      <c r="J35" s="679"/>
      <c r="K35" s="679"/>
      <c r="L35" s="679"/>
      <c r="M35" s="679"/>
      <c r="N35" s="679"/>
      <c r="O35" s="679"/>
      <c r="P35" s="679"/>
      <c r="Q35" s="679"/>
      <c r="R35" s="679"/>
      <c r="S35" s="679"/>
      <c r="T35" s="679"/>
      <c r="U35" s="679"/>
      <c r="V35" s="679"/>
      <c r="W35" s="679"/>
    </row>
    <row r="36" spans="3:23" hidden="1">
      <c r="C36" s="679"/>
      <c r="D36" s="679"/>
      <c r="E36" s="679"/>
      <c r="F36" s="679"/>
      <c r="G36" s="679"/>
      <c r="H36" s="679"/>
      <c r="I36" s="679"/>
      <c r="J36" s="679"/>
      <c r="K36" s="679"/>
      <c r="L36" s="679"/>
      <c r="M36" s="679"/>
      <c r="N36" s="679"/>
      <c r="O36" s="679"/>
      <c r="P36" s="679"/>
      <c r="Q36" s="679"/>
      <c r="R36" s="679"/>
      <c r="S36" s="679"/>
      <c r="T36" s="679"/>
      <c r="U36" s="679"/>
      <c r="V36" s="679"/>
      <c r="W36" s="679"/>
    </row>
    <row r="37" spans="3:23" hidden="1">
      <c r="C37" s="679"/>
      <c r="D37" s="679"/>
      <c r="E37" s="679"/>
      <c r="F37" s="679"/>
      <c r="G37" s="679"/>
      <c r="H37" s="679"/>
      <c r="I37" s="679"/>
      <c r="J37" s="679"/>
      <c r="K37" s="679"/>
      <c r="L37" s="679"/>
      <c r="M37" s="679"/>
      <c r="N37" s="679"/>
      <c r="O37" s="679"/>
      <c r="P37" s="679"/>
      <c r="Q37" s="679"/>
      <c r="R37" s="679"/>
      <c r="S37" s="679"/>
      <c r="T37" s="679"/>
      <c r="U37" s="679"/>
      <c r="V37" s="679"/>
      <c r="W37" s="679"/>
    </row>
    <row r="38" spans="3:23" hidden="1">
      <c r="C38" s="679"/>
      <c r="D38" s="679"/>
      <c r="E38" s="679"/>
      <c r="F38" s="679"/>
      <c r="G38" s="679"/>
      <c r="H38" s="679"/>
      <c r="I38" s="679"/>
      <c r="J38" s="679"/>
      <c r="K38" s="679"/>
      <c r="L38" s="679"/>
      <c r="M38" s="679"/>
      <c r="N38" s="679"/>
      <c r="O38" s="679"/>
      <c r="P38" s="679"/>
      <c r="Q38" s="679"/>
      <c r="R38" s="679"/>
      <c r="S38" s="679"/>
      <c r="T38" s="679"/>
      <c r="U38" s="679"/>
      <c r="V38" s="679"/>
      <c r="W38" s="679"/>
    </row>
    <row r="39" spans="3:23" hidden="1">
      <c r="C39" s="679"/>
      <c r="D39" s="679"/>
      <c r="E39" s="679"/>
      <c r="F39" s="679"/>
      <c r="G39" s="679"/>
      <c r="H39" s="679"/>
      <c r="I39" s="679"/>
      <c r="J39" s="679"/>
      <c r="K39" s="679"/>
      <c r="L39" s="679"/>
      <c r="M39" s="679"/>
      <c r="N39" s="679"/>
      <c r="O39" s="679"/>
      <c r="P39" s="679"/>
      <c r="Q39" s="679"/>
      <c r="R39" s="679"/>
      <c r="S39" s="679"/>
      <c r="T39" s="679"/>
      <c r="U39" s="679"/>
      <c r="V39" s="679"/>
      <c r="W39" s="679"/>
    </row>
    <row r="40" spans="3:23" hidden="1">
      <c r="C40" s="679"/>
      <c r="D40" s="679"/>
      <c r="E40" s="679"/>
      <c r="F40" s="679"/>
      <c r="G40" s="679"/>
      <c r="H40" s="679"/>
      <c r="I40" s="679"/>
      <c r="J40" s="679"/>
      <c r="K40" s="679"/>
      <c r="L40" s="679"/>
      <c r="M40" s="679"/>
      <c r="N40" s="679"/>
      <c r="O40" s="679"/>
      <c r="P40" s="679"/>
      <c r="Q40" s="679"/>
      <c r="R40" s="679"/>
      <c r="S40" s="679"/>
      <c r="T40" s="679"/>
      <c r="U40" s="679"/>
      <c r="V40" s="679"/>
      <c r="W40" s="679"/>
    </row>
    <row r="41" spans="3:23" hidden="1">
      <c r="C41" s="679"/>
      <c r="D41" s="679"/>
      <c r="E41" s="679"/>
      <c r="F41" s="679"/>
      <c r="G41" s="679"/>
      <c r="H41" s="679"/>
      <c r="I41" s="679"/>
      <c r="J41" s="679"/>
      <c r="K41" s="679"/>
      <c r="L41" s="679"/>
      <c r="M41" s="679"/>
      <c r="N41" s="679"/>
      <c r="O41" s="679"/>
      <c r="P41" s="679"/>
      <c r="Q41" s="679"/>
      <c r="R41" s="679"/>
      <c r="S41" s="679"/>
      <c r="T41" s="679"/>
      <c r="U41" s="679"/>
      <c r="V41" s="679"/>
      <c r="W41" s="679"/>
    </row>
    <row r="42" spans="3:23" hidden="1">
      <c r="C42" s="679"/>
      <c r="D42" s="679"/>
      <c r="E42" s="679"/>
      <c r="F42" s="679"/>
      <c r="G42" s="679"/>
      <c r="H42" s="679"/>
      <c r="I42" s="679"/>
      <c r="J42" s="679"/>
      <c r="K42" s="679"/>
      <c r="L42" s="679"/>
      <c r="M42" s="679"/>
      <c r="N42" s="679"/>
      <c r="O42" s="679"/>
      <c r="P42" s="679"/>
      <c r="Q42" s="679"/>
      <c r="R42" s="679"/>
      <c r="S42" s="679"/>
      <c r="T42" s="679"/>
      <c r="U42" s="679"/>
      <c r="V42" s="679"/>
      <c r="W42" s="679"/>
    </row>
    <row r="43" spans="3:23" hidden="1">
      <c r="C43" s="679"/>
      <c r="D43" s="679"/>
      <c r="E43" s="679"/>
      <c r="F43" s="679"/>
      <c r="G43" s="679"/>
      <c r="H43" s="679"/>
      <c r="I43" s="679"/>
      <c r="J43" s="679"/>
      <c r="K43" s="679"/>
      <c r="L43" s="679"/>
      <c r="M43" s="679"/>
      <c r="N43" s="679"/>
      <c r="O43" s="679"/>
      <c r="P43" s="679"/>
      <c r="Q43" s="679"/>
      <c r="R43" s="679"/>
      <c r="S43" s="679"/>
      <c r="T43" s="679"/>
      <c r="U43" s="679"/>
      <c r="V43" s="679"/>
      <c r="W43" s="679"/>
    </row>
    <row r="44" spans="3:23" hidden="1">
      <c r="C44" s="679"/>
      <c r="D44" s="679"/>
      <c r="E44" s="679"/>
      <c r="F44" s="679"/>
      <c r="G44" s="679"/>
      <c r="H44" s="679"/>
      <c r="I44" s="679"/>
      <c r="J44" s="679"/>
      <c r="K44" s="679"/>
      <c r="L44" s="679"/>
      <c r="M44" s="679"/>
      <c r="N44" s="679"/>
      <c r="O44" s="679"/>
      <c r="P44" s="679"/>
      <c r="Q44" s="679"/>
      <c r="R44" s="679"/>
      <c r="S44" s="679"/>
      <c r="T44" s="679"/>
      <c r="U44" s="679"/>
      <c r="V44" s="679"/>
      <c r="W44" s="679"/>
    </row>
    <row r="45" spans="3:23" hidden="1">
      <c r="C45" s="679"/>
      <c r="D45" s="679"/>
      <c r="E45" s="679"/>
      <c r="F45" s="679"/>
      <c r="G45" s="679"/>
      <c r="H45" s="679"/>
      <c r="I45" s="679"/>
      <c r="J45" s="679"/>
      <c r="K45" s="679"/>
      <c r="L45" s="679"/>
      <c r="M45" s="679"/>
      <c r="N45" s="679"/>
      <c r="O45" s="679"/>
      <c r="P45" s="679"/>
      <c r="Q45" s="679"/>
      <c r="R45" s="679"/>
      <c r="S45" s="679"/>
      <c r="T45" s="679"/>
      <c r="U45" s="679"/>
      <c r="V45" s="679"/>
      <c r="W45" s="679"/>
    </row>
    <row r="46" spans="3:23" hidden="1">
      <c r="C46" s="679"/>
      <c r="D46" s="679"/>
      <c r="E46" s="679"/>
      <c r="F46" s="679"/>
      <c r="G46" s="679"/>
      <c r="H46" s="679"/>
      <c r="I46" s="679"/>
      <c r="J46" s="679"/>
      <c r="K46" s="679"/>
      <c r="L46" s="679"/>
      <c r="M46" s="679"/>
      <c r="N46" s="679"/>
      <c r="O46" s="679"/>
      <c r="P46" s="679"/>
      <c r="Q46" s="679"/>
      <c r="R46" s="679"/>
      <c r="S46" s="679"/>
      <c r="T46" s="679"/>
      <c r="U46" s="679"/>
      <c r="V46" s="679"/>
      <c r="W46" s="679"/>
    </row>
    <row r="47" spans="3:23" hidden="1">
      <c r="C47" s="679"/>
      <c r="D47" s="679"/>
      <c r="E47" s="679"/>
      <c r="F47" s="679"/>
      <c r="G47" s="679"/>
      <c r="H47" s="679"/>
      <c r="I47" s="679"/>
      <c r="J47" s="679"/>
      <c r="K47" s="679"/>
      <c r="L47" s="679"/>
      <c r="M47" s="679"/>
      <c r="N47" s="679"/>
      <c r="O47" s="679"/>
      <c r="P47" s="679"/>
      <c r="Q47" s="679"/>
      <c r="R47" s="679"/>
      <c r="S47" s="679"/>
      <c r="T47" s="679"/>
      <c r="U47" s="679"/>
      <c r="V47" s="679"/>
      <c r="W47" s="679"/>
    </row>
    <row r="48" spans="3:23" hidden="1">
      <c r="C48" s="679"/>
      <c r="D48" s="679"/>
      <c r="E48" s="679"/>
      <c r="F48" s="679"/>
      <c r="G48" s="679"/>
      <c r="H48" s="679"/>
      <c r="I48" s="679"/>
      <c r="J48" s="679"/>
      <c r="K48" s="679"/>
      <c r="L48" s="679"/>
      <c r="M48" s="679"/>
      <c r="N48" s="679"/>
      <c r="O48" s="679"/>
      <c r="P48" s="679"/>
      <c r="Q48" s="679"/>
      <c r="R48" s="679"/>
      <c r="S48" s="679"/>
      <c r="T48" s="679"/>
      <c r="U48" s="679"/>
      <c r="V48" s="679"/>
      <c r="W48" s="679"/>
    </row>
    <row r="49" spans="3:23" hidden="1">
      <c r="C49" s="679"/>
      <c r="D49" s="679"/>
      <c r="E49" s="679"/>
      <c r="F49" s="679"/>
      <c r="G49" s="679"/>
      <c r="H49" s="679"/>
      <c r="I49" s="679"/>
      <c r="J49" s="679"/>
      <c r="K49" s="679"/>
      <c r="L49" s="679"/>
      <c r="M49" s="679"/>
      <c r="N49" s="679"/>
      <c r="O49" s="679"/>
      <c r="P49" s="679"/>
      <c r="Q49" s="679"/>
      <c r="R49" s="679"/>
      <c r="S49" s="679"/>
      <c r="T49" s="679"/>
      <c r="U49" s="679"/>
      <c r="V49" s="679"/>
      <c r="W49" s="679"/>
    </row>
    <row r="50" spans="3:23" hidden="1">
      <c r="C50" s="679"/>
      <c r="D50" s="679"/>
      <c r="E50" s="679"/>
      <c r="F50" s="679"/>
      <c r="G50" s="679"/>
      <c r="H50" s="679"/>
      <c r="I50" s="679"/>
      <c r="J50" s="679"/>
      <c r="K50" s="679"/>
      <c r="L50" s="679"/>
      <c r="M50" s="679"/>
      <c r="N50" s="679"/>
      <c r="O50" s="679"/>
      <c r="P50" s="679"/>
      <c r="Q50" s="679"/>
      <c r="R50" s="679"/>
      <c r="S50" s="679"/>
      <c r="T50" s="679"/>
      <c r="U50" s="679"/>
      <c r="V50" s="679"/>
      <c r="W50" s="679"/>
    </row>
    <row r="51" spans="3:23" hidden="1">
      <c r="C51" s="679"/>
      <c r="D51" s="679"/>
      <c r="E51" s="679"/>
      <c r="F51" s="679"/>
      <c r="G51" s="679"/>
      <c r="H51" s="679"/>
      <c r="I51" s="679"/>
      <c r="J51" s="679"/>
      <c r="K51" s="679"/>
      <c r="L51" s="679"/>
      <c r="M51" s="679"/>
      <c r="N51" s="679"/>
      <c r="O51" s="679"/>
      <c r="P51" s="679"/>
      <c r="Q51" s="679"/>
      <c r="R51" s="679"/>
      <c r="S51" s="679"/>
      <c r="T51" s="679"/>
      <c r="U51" s="679"/>
      <c r="V51" s="679"/>
      <c r="W51" s="679"/>
    </row>
    <row r="52" spans="3:23" hidden="1">
      <c r="C52" s="679"/>
      <c r="D52" s="679"/>
      <c r="E52" s="679"/>
      <c r="F52" s="679"/>
      <c r="G52" s="679"/>
      <c r="H52" s="679"/>
      <c r="I52" s="679"/>
      <c r="J52" s="679"/>
      <c r="K52" s="679"/>
      <c r="L52" s="679"/>
      <c r="M52" s="679"/>
      <c r="N52" s="679"/>
      <c r="O52" s="679"/>
      <c r="P52" s="679"/>
      <c r="Q52" s="679"/>
      <c r="R52" s="679"/>
      <c r="S52" s="679"/>
      <c r="T52" s="679"/>
      <c r="U52" s="679"/>
      <c r="V52" s="679"/>
      <c r="W52" s="679"/>
    </row>
    <row r="53" spans="3:23" hidden="1">
      <c r="C53" s="679"/>
      <c r="D53" s="679"/>
      <c r="E53" s="679"/>
      <c r="F53" s="679"/>
      <c r="G53" s="679"/>
      <c r="H53" s="679"/>
      <c r="I53" s="679"/>
      <c r="J53" s="679"/>
      <c r="K53" s="679"/>
      <c r="L53" s="679"/>
      <c r="M53" s="679"/>
      <c r="N53" s="679"/>
      <c r="O53" s="679"/>
      <c r="P53" s="679"/>
      <c r="Q53" s="679"/>
      <c r="R53" s="679"/>
      <c r="S53" s="679"/>
      <c r="T53" s="679"/>
      <c r="U53" s="679"/>
      <c r="V53" s="679"/>
      <c r="W53" s="679"/>
    </row>
    <row r="54" spans="3:23" hidden="1">
      <c r="C54" s="679"/>
      <c r="D54" s="679"/>
      <c r="E54" s="679"/>
      <c r="F54" s="679"/>
      <c r="G54" s="679"/>
      <c r="H54" s="679"/>
      <c r="I54" s="679"/>
      <c r="J54" s="679"/>
      <c r="K54" s="679"/>
      <c r="L54" s="679"/>
      <c r="M54" s="679"/>
      <c r="N54" s="679"/>
      <c r="O54" s="679"/>
      <c r="P54" s="679"/>
      <c r="Q54" s="679"/>
      <c r="R54" s="679"/>
      <c r="S54" s="679"/>
      <c r="T54" s="679"/>
      <c r="U54" s="679"/>
      <c r="V54" s="679"/>
      <c r="W54" s="679"/>
    </row>
    <row r="55" spans="3:23" hidden="1">
      <c r="C55" s="679"/>
      <c r="D55" s="679"/>
      <c r="E55" s="679"/>
      <c r="F55" s="679"/>
      <c r="G55" s="679"/>
      <c r="H55" s="679"/>
      <c r="I55" s="679"/>
      <c r="J55" s="679"/>
      <c r="K55" s="679"/>
      <c r="L55" s="679"/>
      <c r="M55" s="679"/>
      <c r="N55" s="679"/>
      <c r="O55" s="679"/>
      <c r="P55" s="679"/>
      <c r="Q55" s="679"/>
      <c r="R55" s="679"/>
      <c r="S55" s="679"/>
      <c r="T55" s="679"/>
      <c r="U55" s="679"/>
      <c r="V55" s="679"/>
      <c r="W55" s="679"/>
    </row>
    <row r="56" spans="3:23" hidden="1">
      <c r="C56" s="679"/>
      <c r="D56" s="679"/>
      <c r="E56" s="679"/>
      <c r="F56" s="679"/>
      <c r="G56" s="679"/>
      <c r="H56" s="679"/>
      <c r="I56" s="679"/>
      <c r="J56" s="679"/>
      <c r="K56" s="679"/>
      <c r="L56" s="679"/>
      <c r="M56" s="679"/>
      <c r="N56" s="679"/>
      <c r="O56" s="679"/>
      <c r="P56" s="679"/>
      <c r="Q56" s="679"/>
      <c r="R56" s="679"/>
      <c r="S56" s="679"/>
      <c r="T56" s="679"/>
      <c r="U56" s="679"/>
      <c r="V56" s="679"/>
      <c r="W56" s="679"/>
    </row>
    <row r="57" spans="3:23" hidden="1">
      <c r="C57" s="679"/>
      <c r="D57" s="679"/>
      <c r="E57" s="679"/>
      <c r="F57" s="679"/>
      <c r="G57" s="679"/>
      <c r="H57" s="679"/>
      <c r="I57" s="679"/>
      <c r="J57" s="679"/>
      <c r="K57" s="679"/>
      <c r="L57" s="679"/>
      <c r="M57" s="679"/>
      <c r="N57" s="679"/>
      <c r="O57" s="679"/>
      <c r="P57" s="679"/>
      <c r="Q57" s="679"/>
      <c r="R57" s="679"/>
      <c r="S57" s="679"/>
      <c r="T57" s="679"/>
      <c r="U57" s="679"/>
      <c r="V57" s="679"/>
      <c r="W57" s="679"/>
    </row>
    <row r="58" spans="3:23" hidden="1">
      <c r="C58" s="679"/>
      <c r="D58" s="679"/>
      <c r="E58" s="679"/>
      <c r="F58" s="679"/>
      <c r="G58" s="679"/>
      <c r="H58" s="679"/>
      <c r="I58" s="679"/>
      <c r="J58" s="679"/>
      <c r="K58" s="679"/>
      <c r="L58" s="679"/>
      <c r="M58" s="679"/>
      <c r="N58" s="679"/>
      <c r="O58" s="679"/>
      <c r="P58" s="679"/>
      <c r="Q58" s="679"/>
      <c r="R58" s="679"/>
      <c r="S58" s="679"/>
      <c r="T58" s="679"/>
      <c r="U58" s="679"/>
      <c r="V58" s="679"/>
      <c r="W58" s="679"/>
    </row>
    <row r="59" spans="3:23" hidden="1">
      <c r="C59" s="679"/>
      <c r="D59" s="679"/>
      <c r="E59" s="679"/>
      <c r="F59" s="679"/>
      <c r="G59" s="679"/>
      <c r="H59" s="679"/>
      <c r="I59" s="679"/>
      <c r="J59" s="679"/>
      <c r="K59" s="679"/>
      <c r="L59" s="679"/>
      <c r="M59" s="679"/>
      <c r="N59" s="679"/>
      <c r="O59" s="679"/>
      <c r="P59" s="679"/>
      <c r="Q59" s="679"/>
      <c r="R59" s="679"/>
      <c r="S59" s="679"/>
      <c r="T59" s="679"/>
      <c r="U59" s="679"/>
      <c r="V59" s="679"/>
      <c r="W59" s="679"/>
    </row>
    <row r="60" spans="3:23" hidden="1">
      <c r="C60" s="679"/>
      <c r="D60" s="679"/>
      <c r="E60" s="679"/>
      <c r="F60" s="679"/>
      <c r="G60" s="679"/>
      <c r="H60" s="679"/>
      <c r="I60" s="679"/>
      <c r="J60" s="679"/>
      <c r="K60" s="679"/>
      <c r="L60" s="679"/>
      <c r="M60" s="679"/>
      <c r="N60" s="679"/>
      <c r="O60" s="679"/>
      <c r="P60" s="679"/>
      <c r="Q60" s="679"/>
      <c r="R60" s="679"/>
      <c r="S60" s="679"/>
      <c r="T60" s="679"/>
      <c r="U60" s="679"/>
      <c r="V60" s="679"/>
      <c r="W60" s="679"/>
    </row>
    <row r="61" spans="3:23" hidden="1">
      <c r="C61" s="679"/>
      <c r="D61" s="679"/>
      <c r="E61" s="679"/>
      <c r="F61" s="679"/>
      <c r="G61" s="679"/>
      <c r="H61" s="679"/>
      <c r="I61" s="679"/>
      <c r="J61" s="679"/>
      <c r="K61" s="679"/>
      <c r="L61" s="679"/>
      <c r="M61" s="679"/>
      <c r="N61" s="679"/>
      <c r="O61" s="679"/>
      <c r="P61" s="679"/>
      <c r="Q61" s="679"/>
      <c r="R61" s="679"/>
      <c r="S61" s="679"/>
      <c r="T61" s="679"/>
      <c r="U61" s="679"/>
      <c r="V61" s="679"/>
      <c r="W61" s="679"/>
    </row>
    <row r="62" spans="3:23" hidden="1">
      <c r="C62" s="679"/>
      <c r="D62" s="679"/>
      <c r="E62" s="679"/>
      <c r="F62" s="679"/>
      <c r="G62" s="679"/>
      <c r="H62" s="679"/>
      <c r="I62" s="679"/>
      <c r="J62" s="679"/>
      <c r="K62" s="679"/>
      <c r="L62" s="679"/>
      <c r="M62" s="679"/>
      <c r="N62" s="679"/>
      <c r="O62" s="679"/>
      <c r="P62" s="679"/>
      <c r="Q62" s="679"/>
      <c r="R62" s="679"/>
      <c r="S62" s="679"/>
      <c r="T62" s="679"/>
      <c r="U62" s="679"/>
      <c r="V62" s="679"/>
      <c r="W62" s="679"/>
    </row>
    <row r="63" spans="3:23" hidden="1">
      <c r="C63" s="679"/>
      <c r="D63" s="679"/>
      <c r="E63" s="679"/>
      <c r="F63" s="679"/>
      <c r="G63" s="679"/>
      <c r="H63" s="679"/>
      <c r="I63" s="679"/>
      <c r="J63" s="679"/>
      <c r="K63" s="679"/>
      <c r="L63" s="679"/>
      <c r="M63" s="679"/>
      <c r="N63" s="679"/>
      <c r="O63" s="679"/>
      <c r="P63" s="679"/>
      <c r="Q63" s="679"/>
      <c r="R63" s="679"/>
      <c r="S63" s="679"/>
      <c r="T63" s="679"/>
      <c r="U63" s="679"/>
      <c r="V63" s="679"/>
      <c r="W63" s="679"/>
    </row>
    <row r="64" spans="3:23" hidden="1">
      <c r="C64" s="679"/>
      <c r="D64" s="679"/>
      <c r="E64" s="679"/>
      <c r="F64" s="679"/>
      <c r="G64" s="679"/>
      <c r="H64" s="679"/>
      <c r="I64" s="679"/>
      <c r="J64" s="679"/>
      <c r="K64" s="679"/>
      <c r="L64" s="679"/>
      <c r="M64" s="679"/>
      <c r="N64" s="679"/>
      <c r="O64" s="679"/>
      <c r="P64" s="679"/>
      <c r="Q64" s="679"/>
      <c r="R64" s="679"/>
      <c r="S64" s="679"/>
      <c r="T64" s="679"/>
      <c r="U64" s="679"/>
      <c r="V64" s="679"/>
      <c r="W64" s="679"/>
    </row>
    <row r="65" spans="3:23" hidden="1">
      <c r="C65" s="679"/>
      <c r="D65" s="679"/>
      <c r="E65" s="679"/>
      <c r="F65" s="679"/>
      <c r="G65" s="679"/>
      <c r="H65" s="679"/>
      <c r="I65" s="679"/>
      <c r="J65" s="679"/>
      <c r="K65" s="679"/>
      <c r="L65" s="679"/>
      <c r="M65" s="679"/>
      <c r="N65" s="679"/>
      <c r="O65" s="679"/>
      <c r="P65" s="679"/>
      <c r="Q65" s="679"/>
      <c r="R65" s="679"/>
      <c r="S65" s="679"/>
      <c r="T65" s="679"/>
      <c r="U65" s="679"/>
      <c r="V65" s="679"/>
      <c r="W65" s="679"/>
    </row>
    <row r="66" spans="3:23" hidden="1">
      <c r="C66" s="679"/>
      <c r="D66" s="679"/>
      <c r="E66" s="679"/>
      <c r="F66" s="679"/>
      <c r="G66" s="679"/>
      <c r="H66" s="679"/>
      <c r="I66" s="679"/>
      <c r="J66" s="679"/>
      <c r="K66" s="679"/>
      <c r="L66" s="679"/>
      <c r="M66" s="679"/>
      <c r="N66" s="679"/>
      <c r="O66" s="679"/>
      <c r="P66" s="679"/>
      <c r="Q66" s="679"/>
      <c r="R66" s="679"/>
      <c r="S66" s="679"/>
      <c r="T66" s="679"/>
      <c r="U66" s="679"/>
      <c r="V66" s="679"/>
      <c r="W66" s="679"/>
    </row>
    <row r="67" spans="3:23" hidden="1">
      <c r="C67" s="679"/>
      <c r="D67" s="679"/>
      <c r="E67" s="679"/>
      <c r="F67" s="679"/>
      <c r="G67" s="679"/>
      <c r="H67" s="679"/>
      <c r="I67" s="679"/>
      <c r="J67" s="679"/>
      <c r="K67" s="679"/>
      <c r="L67" s="679"/>
      <c r="M67" s="679"/>
      <c r="N67" s="679"/>
      <c r="O67" s="679"/>
      <c r="P67" s="679"/>
      <c r="Q67" s="679"/>
      <c r="R67" s="679"/>
      <c r="S67" s="679"/>
      <c r="T67" s="679"/>
      <c r="U67" s="679"/>
      <c r="V67" s="679"/>
      <c r="W67" s="679"/>
    </row>
    <row r="68" spans="3:23" hidden="1">
      <c r="C68" s="679"/>
      <c r="D68" s="679"/>
      <c r="E68" s="679"/>
      <c r="F68" s="679"/>
      <c r="G68" s="679"/>
      <c r="H68" s="679"/>
      <c r="I68" s="679"/>
      <c r="J68" s="679"/>
      <c r="K68" s="679"/>
      <c r="L68" s="679"/>
      <c r="M68" s="679"/>
      <c r="N68" s="679"/>
      <c r="O68" s="679"/>
      <c r="P68" s="679"/>
      <c r="Q68" s="679"/>
      <c r="R68" s="679"/>
      <c r="S68" s="679"/>
      <c r="T68" s="679"/>
      <c r="U68" s="679"/>
      <c r="V68" s="679"/>
      <c r="W68" s="679"/>
    </row>
    <row r="69" spans="3:23" hidden="1">
      <c r="C69" s="679"/>
      <c r="D69" s="679"/>
      <c r="E69" s="679"/>
      <c r="F69" s="679"/>
      <c r="G69" s="679"/>
      <c r="H69" s="679"/>
      <c r="I69" s="679"/>
      <c r="J69" s="679"/>
      <c r="K69" s="679"/>
      <c r="L69" s="679"/>
      <c r="M69" s="679"/>
      <c r="N69" s="679"/>
      <c r="O69" s="679"/>
      <c r="P69" s="679"/>
      <c r="Q69" s="679"/>
      <c r="R69" s="679"/>
      <c r="S69" s="679"/>
      <c r="T69" s="679"/>
      <c r="U69" s="679"/>
      <c r="V69" s="679"/>
      <c r="W69" s="679"/>
    </row>
    <row r="70" spans="3:23" hidden="1">
      <c r="C70" s="679"/>
      <c r="D70" s="679"/>
      <c r="E70" s="679"/>
      <c r="F70" s="679"/>
      <c r="G70" s="679"/>
      <c r="H70" s="679"/>
      <c r="I70" s="679"/>
      <c r="J70" s="679"/>
      <c r="K70" s="679"/>
      <c r="L70" s="679"/>
      <c r="M70" s="679"/>
      <c r="N70" s="679"/>
      <c r="O70" s="679"/>
      <c r="P70" s="679"/>
      <c r="Q70" s="679"/>
      <c r="R70" s="679"/>
      <c r="S70" s="679"/>
      <c r="T70" s="679"/>
      <c r="U70" s="679"/>
      <c r="V70" s="679"/>
      <c r="W70" s="679"/>
    </row>
    <row r="71" spans="3:23" hidden="1">
      <c r="C71" s="679"/>
      <c r="D71" s="679"/>
      <c r="E71" s="679"/>
      <c r="F71" s="679"/>
      <c r="G71" s="679"/>
      <c r="H71" s="679"/>
      <c r="I71" s="679"/>
      <c r="J71" s="679"/>
      <c r="K71" s="679"/>
      <c r="L71" s="679"/>
      <c r="M71" s="679"/>
      <c r="N71" s="679"/>
      <c r="O71" s="679"/>
      <c r="P71" s="679"/>
      <c r="Q71" s="679"/>
      <c r="R71" s="679"/>
      <c r="S71" s="679"/>
      <c r="T71" s="679"/>
      <c r="U71" s="679"/>
      <c r="V71" s="679"/>
      <c r="W71" s="679"/>
    </row>
    <row r="72" spans="3:23" hidden="1">
      <c r="C72" s="679"/>
      <c r="D72" s="679"/>
      <c r="E72" s="679"/>
      <c r="F72" s="679"/>
      <c r="G72" s="679"/>
      <c r="H72" s="679"/>
      <c r="I72" s="679"/>
      <c r="J72" s="679"/>
      <c r="K72" s="679"/>
      <c r="L72" s="679"/>
      <c r="M72" s="679"/>
      <c r="N72" s="679"/>
      <c r="O72" s="679"/>
      <c r="P72" s="679"/>
      <c r="Q72" s="679"/>
      <c r="R72" s="679"/>
      <c r="S72" s="679"/>
      <c r="T72" s="679"/>
      <c r="U72" s="679"/>
      <c r="V72" s="679"/>
      <c r="W72" s="679"/>
    </row>
    <row r="73" spans="3:23" hidden="1">
      <c r="C73" s="679"/>
      <c r="D73" s="679"/>
      <c r="E73" s="679"/>
      <c r="F73" s="679"/>
      <c r="G73" s="679"/>
      <c r="H73" s="679"/>
      <c r="I73" s="679"/>
      <c r="J73" s="679"/>
      <c r="K73" s="679"/>
      <c r="L73" s="679"/>
      <c r="M73" s="679"/>
      <c r="N73" s="679"/>
      <c r="O73" s="679"/>
      <c r="P73" s="679"/>
      <c r="Q73" s="679"/>
      <c r="R73" s="679"/>
      <c r="S73" s="679"/>
      <c r="T73" s="679"/>
      <c r="U73" s="679"/>
      <c r="V73" s="679"/>
      <c r="W73" s="679"/>
    </row>
    <row r="74" spans="3:23" hidden="1">
      <c r="C74" s="679"/>
      <c r="D74" s="679"/>
      <c r="E74" s="679"/>
      <c r="F74" s="679"/>
      <c r="G74" s="679"/>
      <c r="H74" s="679"/>
      <c r="I74" s="679"/>
      <c r="J74" s="679"/>
      <c r="K74" s="679"/>
      <c r="L74" s="679"/>
      <c r="M74" s="679"/>
      <c r="N74" s="679"/>
      <c r="O74" s="679"/>
      <c r="P74" s="679"/>
      <c r="Q74" s="679"/>
      <c r="R74" s="679"/>
      <c r="S74" s="679"/>
      <c r="T74" s="679"/>
      <c r="U74" s="679"/>
      <c r="V74" s="679"/>
      <c r="W74" s="679"/>
    </row>
    <row r="75" spans="3:23" hidden="1">
      <c r="C75" s="679"/>
      <c r="D75" s="679"/>
      <c r="E75" s="679"/>
      <c r="F75" s="679"/>
      <c r="G75" s="679"/>
      <c r="H75" s="679"/>
      <c r="I75" s="679"/>
      <c r="J75" s="679"/>
      <c r="K75" s="679"/>
      <c r="L75" s="679"/>
      <c r="M75" s="679"/>
      <c r="N75" s="679"/>
      <c r="O75" s="679"/>
      <c r="P75" s="679"/>
      <c r="Q75" s="679"/>
      <c r="R75" s="679"/>
      <c r="S75" s="679"/>
      <c r="T75" s="679"/>
      <c r="U75" s="679"/>
      <c r="V75" s="679"/>
      <c r="W75" s="679"/>
    </row>
    <row r="76" spans="3:23" hidden="1">
      <c r="C76" s="679"/>
      <c r="D76" s="679"/>
      <c r="E76" s="679"/>
      <c r="F76" s="679"/>
      <c r="G76" s="679"/>
      <c r="H76" s="679"/>
      <c r="I76" s="679"/>
      <c r="J76" s="679"/>
      <c r="K76" s="679"/>
      <c r="L76" s="679"/>
      <c r="M76" s="679"/>
      <c r="N76" s="679"/>
      <c r="O76" s="679"/>
      <c r="P76" s="679"/>
      <c r="Q76" s="679"/>
      <c r="R76" s="679"/>
      <c r="S76" s="679"/>
      <c r="T76" s="679"/>
      <c r="U76" s="679"/>
      <c r="V76" s="679"/>
      <c r="W76" s="679"/>
    </row>
    <row r="77" spans="3:23" hidden="1">
      <c r="C77" s="679"/>
      <c r="D77" s="679"/>
      <c r="E77" s="679"/>
      <c r="F77" s="679"/>
      <c r="G77" s="679"/>
      <c r="H77" s="679"/>
      <c r="I77" s="679"/>
      <c r="J77" s="679"/>
      <c r="K77" s="679"/>
      <c r="L77" s="679"/>
      <c r="M77" s="679"/>
      <c r="N77" s="679"/>
      <c r="O77" s="679"/>
      <c r="P77" s="679"/>
      <c r="Q77" s="679"/>
      <c r="R77" s="679"/>
      <c r="S77" s="679"/>
      <c r="T77" s="679"/>
      <c r="U77" s="679"/>
      <c r="V77" s="679"/>
      <c r="W77" s="679"/>
    </row>
    <row r="78" spans="3:23" hidden="1">
      <c r="C78" s="679"/>
      <c r="D78" s="679"/>
      <c r="E78" s="679"/>
      <c r="F78" s="679"/>
      <c r="G78" s="679"/>
      <c r="H78" s="679"/>
      <c r="I78" s="679"/>
      <c r="J78" s="679"/>
      <c r="K78" s="679"/>
      <c r="L78" s="679"/>
      <c r="M78" s="679"/>
      <c r="N78" s="679"/>
      <c r="O78" s="679"/>
      <c r="P78" s="679"/>
      <c r="Q78" s="679"/>
      <c r="R78" s="679"/>
      <c r="S78" s="679"/>
      <c r="T78" s="679"/>
      <c r="U78" s="679"/>
      <c r="V78" s="679"/>
      <c r="W78" s="679"/>
    </row>
    <row r="79" spans="3:23" hidden="1">
      <c r="C79" s="679"/>
      <c r="D79" s="679"/>
      <c r="E79" s="679"/>
      <c r="F79" s="679"/>
      <c r="G79" s="679"/>
      <c r="H79" s="679"/>
      <c r="I79" s="679"/>
      <c r="J79" s="679"/>
      <c r="K79" s="679"/>
      <c r="L79" s="679"/>
      <c r="M79" s="679"/>
      <c r="N79" s="679"/>
      <c r="O79" s="679"/>
      <c r="P79" s="679"/>
      <c r="Q79" s="679"/>
      <c r="R79" s="679"/>
      <c r="S79" s="679"/>
      <c r="T79" s="679"/>
      <c r="U79" s="679"/>
      <c r="V79" s="679"/>
      <c r="W79" s="679"/>
    </row>
    <row r="80" spans="3:23" hidden="1">
      <c r="C80" s="679"/>
      <c r="D80" s="679"/>
      <c r="E80" s="679"/>
      <c r="F80" s="679"/>
      <c r="G80" s="679"/>
      <c r="H80" s="679"/>
      <c r="I80" s="679"/>
      <c r="J80" s="679"/>
      <c r="K80" s="679"/>
      <c r="L80" s="679"/>
      <c r="M80" s="679"/>
      <c r="N80" s="679"/>
      <c r="O80" s="679"/>
      <c r="P80" s="679"/>
      <c r="Q80" s="679"/>
      <c r="R80" s="679"/>
      <c r="S80" s="679"/>
      <c r="T80" s="679"/>
      <c r="U80" s="679"/>
      <c r="V80" s="679"/>
      <c r="W80" s="679"/>
    </row>
    <row r="81" spans="3:23" hidden="1">
      <c r="C81" s="679"/>
      <c r="D81" s="679"/>
      <c r="E81" s="679"/>
      <c r="F81" s="679"/>
      <c r="G81" s="679"/>
      <c r="H81" s="679"/>
      <c r="I81" s="679"/>
      <c r="J81" s="679"/>
      <c r="K81" s="679"/>
      <c r="L81" s="679"/>
      <c r="M81" s="679"/>
      <c r="N81" s="679"/>
      <c r="O81" s="679"/>
      <c r="P81" s="679"/>
      <c r="Q81" s="679"/>
      <c r="R81" s="679"/>
      <c r="S81" s="679"/>
      <c r="T81" s="679"/>
      <c r="U81" s="679"/>
      <c r="V81" s="679"/>
      <c r="W81" s="679"/>
    </row>
    <row r="82" spans="3:23" hidden="1">
      <c r="C82" s="679"/>
      <c r="D82" s="679"/>
      <c r="E82" s="679"/>
      <c r="F82" s="679"/>
      <c r="G82" s="679"/>
      <c r="H82" s="679"/>
      <c r="I82" s="679"/>
      <c r="J82" s="679"/>
      <c r="K82" s="679"/>
      <c r="L82" s="679"/>
      <c r="M82" s="679"/>
      <c r="N82" s="679"/>
      <c r="O82" s="679"/>
      <c r="P82" s="679"/>
      <c r="Q82" s="679"/>
      <c r="R82" s="679"/>
      <c r="S82" s="679"/>
      <c r="T82" s="679"/>
      <c r="U82" s="679"/>
      <c r="V82" s="679"/>
      <c r="W82" s="679"/>
    </row>
    <row r="83" spans="3:23" hidden="1">
      <c r="C83" s="679"/>
      <c r="D83" s="679"/>
      <c r="E83" s="679"/>
      <c r="F83" s="679"/>
      <c r="G83" s="679"/>
      <c r="H83" s="679"/>
      <c r="I83" s="679"/>
      <c r="J83" s="679"/>
      <c r="K83" s="679"/>
      <c r="L83" s="679"/>
      <c r="M83" s="679"/>
      <c r="N83" s="679"/>
      <c r="O83" s="679"/>
      <c r="P83" s="679"/>
      <c r="Q83" s="679"/>
      <c r="R83" s="679"/>
      <c r="S83" s="679"/>
      <c r="T83" s="679"/>
      <c r="U83" s="679"/>
      <c r="V83" s="679"/>
      <c r="W83" s="679"/>
    </row>
    <row r="84" spans="3:23" hidden="1">
      <c r="C84" s="679"/>
      <c r="D84" s="679"/>
      <c r="E84" s="679"/>
      <c r="F84" s="679"/>
      <c r="G84" s="679"/>
      <c r="H84" s="679"/>
      <c r="I84" s="679"/>
      <c r="J84" s="679"/>
      <c r="K84" s="679"/>
      <c r="L84" s="679"/>
      <c r="M84" s="679"/>
      <c r="N84" s="679"/>
      <c r="O84" s="679"/>
      <c r="P84" s="679"/>
      <c r="Q84" s="679"/>
      <c r="R84" s="679"/>
      <c r="S84" s="679"/>
      <c r="T84" s="679"/>
      <c r="U84" s="679"/>
      <c r="V84" s="679"/>
      <c r="W84" s="679"/>
    </row>
    <row r="85" spans="3:23" hidden="1">
      <c r="C85" s="679"/>
      <c r="D85" s="679"/>
      <c r="E85" s="679"/>
      <c r="F85" s="679"/>
      <c r="G85" s="679"/>
      <c r="H85" s="679"/>
      <c r="I85" s="679"/>
      <c r="J85" s="679"/>
      <c r="K85" s="679"/>
      <c r="L85" s="679"/>
      <c r="M85" s="679"/>
      <c r="N85" s="679"/>
      <c r="O85" s="679"/>
      <c r="P85" s="679"/>
      <c r="Q85" s="679"/>
      <c r="R85" s="679"/>
      <c r="S85" s="679"/>
      <c r="T85" s="679"/>
      <c r="U85" s="679"/>
      <c r="V85" s="679"/>
      <c r="W85" s="679"/>
    </row>
    <row r="86" spans="3:23" hidden="1">
      <c r="C86" s="679"/>
      <c r="D86" s="679"/>
      <c r="E86" s="679"/>
      <c r="F86" s="679"/>
      <c r="G86" s="679"/>
      <c r="H86" s="679"/>
      <c r="I86" s="679"/>
      <c r="J86" s="679"/>
      <c r="K86" s="679"/>
      <c r="L86" s="679"/>
      <c r="M86" s="679"/>
      <c r="N86" s="679"/>
      <c r="O86" s="679"/>
      <c r="P86" s="679"/>
      <c r="Q86" s="679"/>
      <c r="R86" s="679"/>
      <c r="S86" s="679"/>
      <c r="T86" s="679"/>
      <c r="U86" s="679"/>
      <c r="V86" s="679"/>
      <c r="W86" s="679"/>
    </row>
    <row r="87" spans="3:23" hidden="1">
      <c r="C87" s="679"/>
      <c r="D87" s="679"/>
      <c r="E87" s="679"/>
      <c r="F87" s="679"/>
      <c r="G87" s="679"/>
      <c r="H87" s="679"/>
      <c r="I87" s="679"/>
      <c r="J87" s="679"/>
      <c r="K87" s="679"/>
      <c r="L87" s="679"/>
      <c r="M87" s="679"/>
      <c r="N87" s="679"/>
      <c r="O87" s="679"/>
      <c r="P87" s="679"/>
      <c r="Q87" s="679"/>
      <c r="R87" s="679"/>
      <c r="S87" s="679"/>
      <c r="T87" s="679"/>
      <c r="U87" s="679"/>
      <c r="V87" s="679"/>
      <c r="W87" s="679"/>
    </row>
    <row r="88" spans="3:23" hidden="1">
      <c r="C88" s="679"/>
      <c r="D88" s="679"/>
      <c r="E88" s="679"/>
      <c r="F88" s="679"/>
      <c r="G88" s="679"/>
      <c r="H88" s="679"/>
      <c r="I88" s="679"/>
      <c r="J88" s="679"/>
      <c r="K88" s="679"/>
      <c r="L88" s="679"/>
      <c r="M88" s="679"/>
      <c r="N88" s="679"/>
      <c r="O88" s="679"/>
      <c r="P88" s="679"/>
      <c r="Q88" s="679"/>
      <c r="R88" s="679"/>
      <c r="S88" s="679"/>
      <c r="T88" s="679"/>
      <c r="U88" s="679"/>
      <c r="V88" s="679"/>
      <c r="W88" s="679"/>
    </row>
    <row r="89" spans="3:23" hidden="1">
      <c r="C89" s="679"/>
      <c r="D89" s="679"/>
      <c r="E89" s="679"/>
      <c r="F89" s="679"/>
      <c r="G89" s="679"/>
      <c r="H89" s="679"/>
      <c r="I89" s="679"/>
      <c r="J89" s="679"/>
      <c r="K89" s="679"/>
      <c r="L89" s="679"/>
      <c r="M89" s="679"/>
      <c r="N89" s="679"/>
      <c r="O89" s="679"/>
      <c r="P89" s="679"/>
      <c r="Q89" s="679"/>
      <c r="R89" s="679"/>
      <c r="S89" s="679"/>
      <c r="T89" s="679"/>
      <c r="U89" s="679"/>
      <c r="V89" s="679"/>
      <c r="W89" s="679"/>
    </row>
    <row r="90" spans="3:23" hidden="1">
      <c r="C90" s="679"/>
      <c r="D90" s="679"/>
      <c r="E90" s="679"/>
      <c r="F90" s="679"/>
      <c r="G90" s="679"/>
      <c r="H90" s="679"/>
      <c r="I90" s="679"/>
      <c r="J90" s="679"/>
      <c r="K90" s="679"/>
      <c r="L90" s="679"/>
      <c r="M90" s="679"/>
      <c r="N90" s="679"/>
      <c r="O90" s="679"/>
      <c r="P90" s="679"/>
      <c r="Q90" s="679"/>
      <c r="R90" s="679"/>
      <c r="S90" s="679"/>
      <c r="T90" s="679"/>
      <c r="U90" s="679"/>
      <c r="V90" s="679"/>
      <c r="W90" s="679"/>
    </row>
    <row r="91" spans="3:23" hidden="1">
      <c r="C91" s="679"/>
      <c r="D91" s="679"/>
      <c r="E91" s="679"/>
      <c r="F91" s="679"/>
      <c r="G91" s="679"/>
      <c r="H91" s="679"/>
      <c r="I91" s="679"/>
      <c r="J91" s="679"/>
      <c r="K91" s="679"/>
      <c r="L91" s="679"/>
      <c r="M91" s="679"/>
      <c r="N91" s="679"/>
      <c r="O91" s="679"/>
      <c r="P91" s="679"/>
      <c r="Q91" s="679"/>
      <c r="R91" s="679"/>
      <c r="S91" s="679"/>
      <c r="T91" s="679"/>
      <c r="U91" s="679"/>
      <c r="V91" s="679"/>
      <c r="W91" s="679"/>
    </row>
    <row r="92" spans="3:23" hidden="1">
      <c r="C92" s="679"/>
      <c r="D92" s="679"/>
      <c r="E92" s="679"/>
      <c r="F92" s="679"/>
      <c r="G92" s="679"/>
      <c r="H92" s="679"/>
      <c r="I92" s="679"/>
      <c r="J92" s="679"/>
      <c r="K92" s="679"/>
      <c r="L92" s="679"/>
      <c r="M92" s="679"/>
      <c r="N92" s="679"/>
      <c r="O92" s="679"/>
      <c r="P92" s="679"/>
      <c r="Q92" s="679"/>
      <c r="R92" s="679"/>
      <c r="S92" s="679"/>
      <c r="T92" s="679"/>
      <c r="U92" s="679"/>
      <c r="V92" s="679"/>
      <c r="W92" s="679"/>
    </row>
    <row r="93" spans="3:23" hidden="1">
      <c r="C93" s="679"/>
      <c r="D93" s="679"/>
      <c r="E93" s="679"/>
      <c r="F93" s="679"/>
      <c r="G93" s="679"/>
      <c r="H93" s="679"/>
      <c r="I93" s="679"/>
      <c r="J93" s="679"/>
      <c r="K93" s="679"/>
      <c r="L93" s="679"/>
      <c r="M93" s="679"/>
      <c r="N93" s="679"/>
      <c r="O93" s="679"/>
      <c r="P93" s="679"/>
      <c r="Q93" s="679"/>
      <c r="R93" s="679"/>
      <c r="S93" s="679"/>
      <c r="T93" s="679"/>
      <c r="U93" s="679"/>
      <c r="V93" s="679"/>
      <c r="W93" s="679"/>
    </row>
    <row r="94" spans="3:23" hidden="1">
      <c r="C94" s="679"/>
      <c r="D94" s="679"/>
      <c r="E94" s="679"/>
      <c r="F94" s="679"/>
      <c r="G94" s="679"/>
      <c r="H94" s="679"/>
      <c r="I94" s="679"/>
      <c r="J94" s="679"/>
      <c r="K94" s="679"/>
      <c r="L94" s="679"/>
      <c r="M94" s="679"/>
      <c r="N94" s="679"/>
      <c r="O94" s="679"/>
      <c r="P94" s="679"/>
      <c r="Q94" s="679"/>
      <c r="R94" s="679"/>
      <c r="S94" s="679"/>
      <c r="T94" s="679"/>
      <c r="U94" s="679"/>
      <c r="V94" s="679"/>
      <c r="W94" s="679"/>
    </row>
    <row r="95" spans="3:23" hidden="1">
      <c r="C95" s="679"/>
      <c r="D95" s="679"/>
      <c r="E95" s="679"/>
      <c r="F95" s="679"/>
      <c r="G95" s="679"/>
      <c r="H95" s="679"/>
      <c r="I95" s="679"/>
      <c r="J95" s="679"/>
      <c r="K95" s="679"/>
      <c r="L95" s="679"/>
      <c r="M95" s="679"/>
      <c r="N95" s="679"/>
      <c r="O95" s="679"/>
      <c r="P95" s="679"/>
      <c r="Q95" s="679"/>
      <c r="R95" s="679"/>
      <c r="S95" s="679"/>
      <c r="T95" s="679"/>
      <c r="U95" s="679"/>
      <c r="V95" s="679"/>
      <c r="W95" s="679"/>
    </row>
    <row r="96" spans="3:23" hidden="1">
      <c r="C96" s="679"/>
      <c r="D96" s="679"/>
      <c r="E96" s="679"/>
      <c r="F96" s="679"/>
      <c r="G96" s="679"/>
      <c r="H96" s="679"/>
      <c r="I96" s="679"/>
      <c r="J96" s="679"/>
      <c r="K96" s="679"/>
      <c r="L96" s="679"/>
      <c r="M96" s="679"/>
      <c r="N96" s="679"/>
      <c r="O96" s="679"/>
      <c r="P96" s="679"/>
      <c r="Q96" s="679"/>
      <c r="R96" s="679"/>
      <c r="S96" s="679"/>
      <c r="T96" s="679"/>
      <c r="U96" s="679"/>
      <c r="V96" s="679"/>
      <c r="W96" s="679"/>
    </row>
    <row r="97" spans="3:23" hidden="1">
      <c r="C97" s="679"/>
      <c r="D97" s="679"/>
      <c r="E97" s="679"/>
      <c r="F97" s="679"/>
      <c r="G97" s="679"/>
      <c r="H97" s="679"/>
      <c r="I97" s="679"/>
      <c r="J97" s="679"/>
      <c r="K97" s="679"/>
      <c r="L97" s="679"/>
      <c r="M97" s="679"/>
      <c r="N97" s="679"/>
      <c r="O97" s="679"/>
      <c r="P97" s="679"/>
      <c r="Q97" s="679"/>
      <c r="R97" s="679"/>
      <c r="S97" s="679"/>
      <c r="T97" s="679"/>
      <c r="U97" s="679"/>
      <c r="V97" s="679"/>
      <c r="W97" s="679"/>
    </row>
    <row r="98" spans="3:23" hidden="1">
      <c r="C98" s="679"/>
      <c r="D98" s="679"/>
      <c r="E98" s="679"/>
      <c r="F98" s="679"/>
      <c r="G98" s="679"/>
      <c r="H98" s="679"/>
      <c r="I98" s="679"/>
      <c r="J98" s="679"/>
      <c r="K98" s="679"/>
      <c r="L98" s="679"/>
      <c r="M98" s="679"/>
      <c r="N98" s="679"/>
      <c r="O98" s="679"/>
      <c r="P98" s="679"/>
      <c r="Q98" s="679"/>
      <c r="R98" s="679"/>
      <c r="S98" s="679"/>
      <c r="T98" s="679"/>
      <c r="U98" s="679"/>
      <c r="V98" s="679"/>
      <c r="W98" s="679"/>
    </row>
    <row r="99" spans="3:23" hidden="1">
      <c r="C99" s="679"/>
      <c r="D99" s="679"/>
      <c r="E99" s="679"/>
      <c r="F99" s="679"/>
      <c r="G99" s="679"/>
      <c r="H99" s="679"/>
      <c r="I99" s="679"/>
      <c r="J99" s="679"/>
      <c r="K99" s="679"/>
      <c r="L99" s="679"/>
      <c r="M99" s="679"/>
      <c r="N99" s="679"/>
      <c r="O99" s="679"/>
      <c r="P99" s="679"/>
      <c r="Q99" s="679"/>
      <c r="R99" s="679"/>
      <c r="S99" s="679"/>
      <c r="T99" s="679"/>
      <c r="U99" s="679"/>
      <c r="V99" s="679"/>
      <c r="W99" s="679"/>
    </row>
  </sheetData>
  <mergeCells count="34">
    <mergeCell ref="D3:U4"/>
    <mergeCell ref="D6:R9"/>
    <mergeCell ref="N22:P22"/>
    <mergeCell ref="I19:J19"/>
    <mergeCell ref="I22:J22"/>
    <mergeCell ref="I21:J21"/>
    <mergeCell ref="I14:J14"/>
    <mergeCell ref="K14:M14"/>
    <mergeCell ref="I20:J20"/>
    <mergeCell ref="N14:P14"/>
    <mergeCell ref="K23:M23"/>
    <mergeCell ref="N16:P16"/>
    <mergeCell ref="N17:P17"/>
    <mergeCell ref="N18:P18"/>
    <mergeCell ref="N19:P19"/>
    <mergeCell ref="N20:P20"/>
    <mergeCell ref="N21:P21"/>
    <mergeCell ref="N23:P23"/>
    <mergeCell ref="W13:Y13"/>
    <mergeCell ref="I27:M27"/>
    <mergeCell ref="I23:J23"/>
    <mergeCell ref="K16:M16"/>
    <mergeCell ref="K17:M17"/>
    <mergeCell ref="K18:M18"/>
    <mergeCell ref="K19:M19"/>
    <mergeCell ref="K20:M20"/>
    <mergeCell ref="K21:M21"/>
    <mergeCell ref="K22:M22"/>
    <mergeCell ref="I16:J16"/>
    <mergeCell ref="I17:J17"/>
    <mergeCell ref="I18:J18"/>
    <mergeCell ref="I24:J25"/>
    <mergeCell ref="K24:M25"/>
    <mergeCell ref="N24:P24"/>
  </mergeCells>
  <hyperlinks>
    <hyperlink ref="A3" location="'1. Contenido e instrucciones'!A1" display="1. Contenidos e instrucciones" xr:uid="{7DC44804-8F47-4177-8FB0-8F1C4C4A4959}"/>
    <hyperlink ref="A4" location="'2. Datos generales proyecto'!A1" display="2. Datos generales del proyecto" xr:uid="{CE75E95F-61F8-4122-9F47-D2B8C398CB79}"/>
    <hyperlink ref="A5" location="'3. Biomasa forestal futura'!A1" display="3. Biomasa forestal futura" xr:uid="{F3E30637-D675-4064-BA8C-0E20BCE384E0}"/>
    <hyperlink ref="A6" location="'4. Absorciones-Suelo'!A1" display="4. Cálculo de absorciones. Suelo" xr:uid="{1C865E32-66FA-4A43-81C6-10893C671860}"/>
    <hyperlink ref="A7" location="'5. Resultados CO2'!A1" display="5. Resultados CO2" xr:uid="{7222429D-3EB8-429A-8186-82913E7BD859}"/>
    <hyperlink ref="A8" location="'6.Registro-MITECO-Ihobe'!A1" display="6. Resumen y registro" xr:uid="{BD98234B-3A9B-4D2E-827E-C76CB4ADA0ED}"/>
    <hyperlink ref="A9" location="'7. Anexo-Factores de absorción'!A1" display="7. Anexo. Factores de absorción" xr:uid="{A3EDB5B6-1BA7-4663-8A68-E23E29BFC282}"/>
    <hyperlink ref="A10" location="'8.Cartografía de apoyo'!A1" display="8. Cartografía de apoyo" xr:uid="{C2DAA1AC-9E59-4625-876E-91FADAD48035}"/>
    <hyperlink ref="K17" r:id="rId1" xr:uid="{F9FDED20-1990-4C19-833A-6364646B7152}"/>
    <hyperlink ref="K18" r:id="rId2" xr:uid="{D777E01C-CA95-4302-AFCB-2C590C138645}"/>
    <hyperlink ref="K19" r:id="rId3" xr:uid="{C620E605-9FA1-4F31-8CFE-B81CDC94AB07}"/>
    <hyperlink ref="K20" r:id="rId4" xr:uid="{FBA223B6-9E87-4BED-B05E-BC1A82C4835C}"/>
    <hyperlink ref="K21" r:id="rId5" xr:uid="{7C596CFC-B5CE-4CFE-9A4C-CCCD25252B3C}"/>
    <hyperlink ref="K22:K23" r:id="rId6" display="https://goo.gl/4tzjDS" xr:uid="{71E5E6BF-182C-48C1-858B-FE73526B6F0B}"/>
    <hyperlink ref="K24" r:id="rId7" xr:uid="{175FEF83-16CC-4162-8FA7-8B996D8430EF}"/>
    <hyperlink ref="K22" r:id="rId8" xr:uid="{0CCCA560-49BB-4D35-A028-FE094188C8A3}"/>
    <hyperlink ref="K16" r:id="rId9" xr:uid="{09BBA7EA-902E-4C6D-AD9E-338BF1532A23}"/>
  </hyperlinks>
  <pageMargins left="0.7" right="0.7" top="0.75" bottom="0.75" header="0.3" footer="0.3"/>
  <pageSetup paperSize="9" orientation="portrait" r:id="rId10"/>
  <drawing r:id="rId11"/>
  <legacyDrawing r:id="rId12"/>
  <mc:AlternateContent xmlns:mc="http://schemas.openxmlformats.org/markup-compatibility/2006">
    <mc:Choice Requires="x14">
      <controls>
        <mc:AlternateContent xmlns:mc="http://schemas.openxmlformats.org/markup-compatibility/2006">
          <mc:Choice Requires="x14">
            <control shapeId="11265" r:id="rId13" name="Button 1">
              <controlPr defaultSize="0" print="0" autoFill="0" autoPict="0" macro="[0]!Hide_Columns_Toggle">
                <anchor moveWithCells="1" sizeWithCells="1">
                  <from>
                    <xdr:col>22</xdr:col>
                    <xdr:colOff>200025</xdr:colOff>
                    <xdr:row>4</xdr:row>
                    <xdr:rowOff>114300</xdr:rowOff>
                  </from>
                  <to>
                    <xdr:col>24</xdr:col>
                    <xdr:colOff>390525</xdr:colOff>
                    <xdr:row>5</xdr:row>
                    <xdr:rowOff>200025</xdr:rowOff>
                  </to>
                </anchor>
              </controlPr>
            </control>
          </mc:Choice>
        </mc:AlternateContent>
        <mc:AlternateContent xmlns:mc="http://schemas.openxmlformats.org/markup-compatibility/2006">
          <mc:Choice Requires="x14">
            <control shapeId="11266" r:id="rId14" name="Button 2">
              <controlPr defaultSize="0" print="0" autoFill="0" autoPict="0" macro="[0]!PantallaNormal">
                <anchor moveWithCells="1" sizeWithCells="1">
                  <from>
                    <xdr:col>22</xdr:col>
                    <xdr:colOff>466725</xdr:colOff>
                    <xdr:row>8</xdr:row>
                    <xdr:rowOff>409575</xdr:rowOff>
                  </from>
                  <to>
                    <xdr:col>24</xdr:col>
                    <xdr:colOff>219075</xdr:colOff>
                    <xdr:row>11</xdr:row>
                    <xdr:rowOff>38100</xdr:rowOff>
                  </to>
                </anchor>
              </controlPr>
            </control>
          </mc:Choice>
        </mc:AlternateContent>
        <mc:AlternateContent xmlns:mc="http://schemas.openxmlformats.org/markup-compatibility/2006">
          <mc:Choice Requires="x14">
            <control shapeId="11267" r:id="rId15" name="Button 3">
              <controlPr defaultSize="0" print="0" autoFill="0" autoPict="0" macro="[0]!PantallaCompleta.PantallaCompleta">
                <anchor moveWithCells="1" sizeWithCells="1">
                  <from>
                    <xdr:col>22</xdr:col>
                    <xdr:colOff>466725</xdr:colOff>
                    <xdr:row>6</xdr:row>
                    <xdr:rowOff>209550</xdr:rowOff>
                  </from>
                  <to>
                    <xdr:col>24</xdr:col>
                    <xdr:colOff>219075</xdr:colOff>
                    <xdr:row>8</xdr:row>
                    <xdr:rowOff>219075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8FFCBBBD17695419C02C5B216E3E06D" ma:contentTypeVersion="13" ma:contentTypeDescription="Crear nuevo documento." ma:contentTypeScope="" ma:versionID="84e283b039158cd89552ab2107da1bd7">
  <xsd:schema xmlns:xsd="http://www.w3.org/2001/XMLSchema" xmlns:xs="http://www.w3.org/2001/XMLSchema" xmlns:p="http://schemas.microsoft.com/office/2006/metadata/properties" xmlns:ns2="0ee9cd31-757f-4a03-92a0-29e7a84aa844" xmlns:ns3="5e6931b8-7b9c-4b3b-8cc2-dbb524729911" targetNamespace="http://schemas.microsoft.com/office/2006/metadata/properties" ma:root="true" ma:fieldsID="e4bb842f35b05f0f1278282a775099c0" ns2:_="" ns3:_="">
    <xsd:import namespace="0ee9cd31-757f-4a03-92a0-29e7a84aa844"/>
    <xsd:import namespace="5e6931b8-7b9c-4b3b-8cc2-dbb52472991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e9cd31-757f-4a03-92a0-29e7a84aa8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6931b8-7b9c-4b3b-8cc2-dbb524729911"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A274A4-785A-483D-BF7E-928C368B814C}">
  <ds:schemaRefs>
    <ds:schemaRef ds:uri="http://schemas.microsoft.com/office/2006/metadata/properties"/>
    <ds:schemaRef ds:uri="http://schemas.microsoft.com/office/infopath/2007/PartnerControls"/>
    <ds:schemaRef ds:uri="0ee9cd31-757f-4a03-92a0-29e7a84aa844"/>
  </ds:schemaRefs>
</ds:datastoreItem>
</file>

<file path=customXml/itemProps2.xml><?xml version="1.0" encoding="utf-8"?>
<ds:datastoreItem xmlns:ds="http://schemas.openxmlformats.org/officeDocument/2006/customXml" ds:itemID="{59B68F8E-0DF1-4CE4-8621-7BFC1134A1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e9cd31-757f-4a03-92a0-29e7a84aa844"/>
    <ds:schemaRef ds:uri="5e6931b8-7b9c-4b3b-8cc2-dbb5247299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8151A8-D0E0-439D-B96E-C67A7BD1B3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46</vt:i4>
      </vt:variant>
    </vt:vector>
  </HeadingPairs>
  <TitlesOfParts>
    <vt:vector size="56" baseType="lpstr">
      <vt:lpstr>1. Contenido e instrucciones</vt:lpstr>
      <vt:lpstr>2. Datos generales proyecto</vt:lpstr>
      <vt:lpstr>3. Biomasa forestal futura</vt:lpstr>
      <vt:lpstr>4. Absorciones-Suelo</vt:lpstr>
      <vt:lpstr>5. Resultados CO2</vt:lpstr>
      <vt:lpstr>NEIKER</vt:lpstr>
      <vt:lpstr>Municipio-Clima</vt:lpstr>
      <vt:lpstr>6.Registro-MITECO-Ihobe</vt:lpstr>
      <vt:lpstr>7. Anexo-Factores de absorción</vt:lpstr>
      <vt:lpstr>8.Cartografía de apoyo</vt:lpstr>
      <vt:lpstr>Araba</vt:lpstr>
      <vt:lpstr>Bizkaia</vt:lpstr>
      <vt:lpstr>C_A</vt:lpstr>
      <vt:lpstr>C_P</vt:lpstr>
      <vt:lpstr>Clima</vt:lpstr>
      <vt:lpstr>Con_cable_buldozer</vt:lpstr>
      <vt:lpstr>Con_cable_manual</vt:lpstr>
      <vt:lpstr>Con_cable_retroexcavadora</vt:lpstr>
      <vt:lpstr>Con_skidder_buldozer</vt:lpstr>
      <vt:lpstr>Con_skidder_manual</vt:lpstr>
      <vt:lpstr>Con_skidder_retroexcavadora</vt:lpstr>
      <vt:lpstr>Coníferas</vt:lpstr>
      <vt:lpstr>Cultivos_anuales</vt:lpstr>
      <vt:lpstr>Cultivos_Perennes</vt:lpstr>
      <vt:lpstr>Degradación_Grave</vt:lpstr>
      <vt:lpstr>Degradación_Moderada</vt:lpstr>
      <vt:lpstr>Especies</vt:lpstr>
      <vt:lpstr>EspeciesMiteco</vt:lpstr>
      <vt:lpstr>FI</vt:lpstr>
      <vt:lpstr>FLU</vt:lpstr>
      <vt:lpstr>FMG</vt:lpstr>
      <vt:lpstr>Frondosas</vt:lpstr>
      <vt:lpstr>Gestion_Minima</vt:lpstr>
      <vt:lpstr>Gipuzkoa</vt:lpstr>
      <vt:lpstr>Labranza_Completa</vt:lpstr>
      <vt:lpstr>Labranza_Reducida</vt:lpstr>
      <vt:lpstr>Litologia</vt:lpstr>
      <vt:lpstr>Litologias</vt:lpstr>
      <vt:lpstr>M_M</vt:lpstr>
      <vt:lpstr>Matorral</vt:lpstr>
      <vt:lpstr>Mejorada</vt:lpstr>
      <vt:lpstr>Municipios</vt:lpstr>
      <vt:lpstr>No_aplicable</vt:lpstr>
      <vt:lpstr>P_P</vt:lpstr>
      <vt:lpstr>Prados_pastizales</vt:lpstr>
      <vt:lpstr>Provincias</vt:lpstr>
      <vt:lpstr>Sin_Labranza</vt:lpstr>
      <vt:lpstr>Sin_labranza_matorral</vt:lpstr>
      <vt:lpstr>T_F</vt:lpstr>
      <vt:lpstr>Terreno_forestal</vt:lpstr>
      <vt:lpstr>TipologiasI</vt:lpstr>
      <vt:lpstr>TipologiasII</vt:lpstr>
      <vt:lpstr>todas</vt:lpstr>
      <vt:lpstr>Usos</vt:lpstr>
      <vt:lpstr>Usos_suelo</vt:lpstr>
      <vt:lpstr>Usossuelo</vt:lpstr>
    </vt:vector>
  </TitlesOfParts>
  <Company>Tragsatec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del Hierro</dc:creator>
  <cp:lastModifiedBy>Josue Sanchez Jimenez</cp:lastModifiedBy>
  <cp:lastPrinted>2021-12-15T17:11:18Z</cp:lastPrinted>
  <dcterms:created xsi:type="dcterms:W3CDTF">2014-04-15T11:04:30Z</dcterms:created>
  <dcterms:modified xsi:type="dcterms:W3CDTF">2022-01-31T11:13:39Z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0x010100B8FFCBBBD17695419C02C5B216E3E06D</vt:lpwstr>
  </property>
</Properties>
</file>